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9440" windowHeight="7995" tabRatio="884" activeTab="2"/>
  </bookViews>
  <sheets>
    <sheet name="Javne potrebe" sheetId="12" r:id="rId1"/>
    <sheet name="Sveukupno " sheetId="8" r:id="rId2"/>
    <sheet name="I+II+III  grupa" sheetId="6" r:id="rId3"/>
    <sheet name="Olim.ekip." sheetId="11" r:id="rId4"/>
    <sheet name="Olim. poj." sheetId="3" r:id="rId5"/>
    <sheet name="Neol. poj." sheetId="4" r:id="rId6"/>
    <sheet name="IV grupa" sheetId="9" r:id="rId7"/>
    <sheet name="IV grupa-zahtjevi" sheetId="10" r:id="rId8"/>
  </sheets>
  <calcPr calcId="145621"/>
</workbook>
</file>

<file path=xl/calcChain.xml><?xml version="1.0" encoding="utf-8"?>
<calcChain xmlns="http://schemas.openxmlformats.org/spreadsheetml/2006/main">
  <c r="K27" i="6" l="1"/>
  <c r="K26" i="6"/>
  <c r="K28" i="6" s="1"/>
  <c r="K16" i="6"/>
  <c r="K17" i="6"/>
  <c r="K24" i="6" s="1"/>
  <c r="K18" i="6"/>
  <c r="K19" i="6"/>
  <c r="K20" i="6"/>
  <c r="K21" i="6"/>
  <c r="K22" i="6"/>
  <c r="K23" i="6"/>
  <c r="K15" i="6"/>
  <c r="K6" i="6"/>
  <c r="K7" i="6"/>
  <c r="K8" i="6"/>
  <c r="K9" i="6"/>
  <c r="K10" i="6"/>
  <c r="K11" i="6"/>
  <c r="K12" i="6"/>
  <c r="K5" i="6"/>
  <c r="K13" i="6" s="1"/>
  <c r="K29" i="6" l="1"/>
  <c r="F22" i="9"/>
  <c r="U54" i="4" l="1"/>
  <c r="U52" i="4"/>
  <c r="U50" i="4"/>
  <c r="U48" i="4"/>
  <c r="U46" i="4"/>
  <c r="U50" i="3"/>
  <c r="U48" i="3"/>
  <c r="U46" i="3"/>
  <c r="U44" i="3"/>
  <c r="U42" i="3"/>
  <c r="W60" i="11"/>
  <c r="W57" i="11"/>
  <c r="W55" i="11"/>
  <c r="W50" i="11"/>
  <c r="W52" i="11"/>
  <c r="W48" i="11"/>
  <c r="W43" i="11"/>
  <c r="W45" i="11"/>
  <c r="W41" i="11"/>
  <c r="G17" i="9" l="1"/>
  <c r="H16" i="9"/>
  <c r="I16" i="9"/>
  <c r="F6" i="8" l="1"/>
  <c r="F7" i="8"/>
  <c r="F8" i="8"/>
  <c r="F9" i="8"/>
  <c r="F10" i="8"/>
  <c r="F11" i="8"/>
  <c r="F12" i="8"/>
  <c r="F13" i="8"/>
  <c r="F14" i="8"/>
  <c r="F4" i="8"/>
  <c r="D15" i="8"/>
  <c r="C15" i="8"/>
  <c r="E14" i="12"/>
  <c r="V50" i="4" l="1"/>
  <c r="V48" i="4"/>
  <c r="W50" i="3"/>
  <c r="W46" i="3"/>
  <c r="W62" i="11"/>
  <c r="X52" i="11"/>
  <c r="X50" i="11"/>
  <c r="V44" i="3" l="1"/>
  <c r="V45" i="3" s="1"/>
  <c r="V48" i="3"/>
  <c r="V49" i="3" s="1"/>
  <c r="U52" i="3"/>
  <c r="W42" i="3"/>
  <c r="W44" i="3" l="1"/>
  <c r="W48" i="3"/>
  <c r="J28" i="6"/>
  <c r="J13" i="6"/>
  <c r="J24" i="6"/>
  <c r="K26" i="11"/>
  <c r="L26" i="11"/>
  <c r="M26" i="11"/>
  <c r="N26" i="11"/>
  <c r="O26" i="11"/>
  <c r="P26" i="11"/>
  <c r="J26" i="11"/>
  <c r="W52" i="3" l="1"/>
  <c r="V52" i="3"/>
  <c r="D18" i="12"/>
  <c r="E4" i="12"/>
  <c r="H14" i="9" l="1"/>
  <c r="I14" i="9" s="1"/>
  <c r="E18" i="12" l="1"/>
  <c r="E17" i="12"/>
  <c r="E16" i="12"/>
  <c r="E15" i="12"/>
  <c r="E13" i="12"/>
  <c r="E12" i="12"/>
  <c r="E11" i="12"/>
  <c r="E10" i="12"/>
  <c r="E9" i="12"/>
  <c r="E8" i="12"/>
  <c r="E7" i="12"/>
  <c r="E6" i="12"/>
  <c r="E5" i="12"/>
  <c r="E3" i="12"/>
  <c r="N46" i="4" l="1"/>
  <c r="N47" i="4"/>
  <c r="N48" i="4"/>
  <c r="H7" i="9" l="1"/>
  <c r="I7" i="9" s="1"/>
  <c r="U62" i="11"/>
  <c r="T62" i="11"/>
  <c r="S62" i="11"/>
  <c r="I62" i="11"/>
  <c r="H62" i="11"/>
  <c r="G62" i="11"/>
  <c r="F62" i="11"/>
  <c r="E62" i="11"/>
  <c r="N53" i="4" l="1"/>
  <c r="M53" i="4"/>
  <c r="L53" i="4"/>
  <c r="K53" i="4"/>
  <c r="N52" i="4"/>
  <c r="M52" i="4"/>
  <c r="L52" i="4"/>
  <c r="K52" i="4"/>
  <c r="O12" i="4"/>
  <c r="P11" i="4"/>
  <c r="O11" i="4"/>
  <c r="O10" i="4"/>
  <c r="P9" i="4"/>
  <c r="O9" i="4"/>
  <c r="O8" i="4"/>
  <c r="P7" i="4"/>
  <c r="O7" i="4"/>
  <c r="O6" i="4"/>
  <c r="P5" i="4"/>
  <c r="O5" i="4"/>
  <c r="O4" i="4"/>
  <c r="P3" i="4"/>
  <c r="O3" i="4"/>
  <c r="O53" i="4" l="1"/>
  <c r="O52" i="4"/>
  <c r="P52" i="4"/>
  <c r="T52" i="4" s="1"/>
  <c r="V52" i="4" s="1"/>
  <c r="P61" i="11"/>
  <c r="O61" i="11"/>
  <c r="N61" i="11"/>
  <c r="M61" i="11"/>
  <c r="L61" i="11"/>
  <c r="K61" i="11"/>
  <c r="J61" i="11"/>
  <c r="P60" i="11"/>
  <c r="O60" i="11"/>
  <c r="N60" i="11"/>
  <c r="M60" i="11"/>
  <c r="L60" i="11"/>
  <c r="K60" i="11"/>
  <c r="J60" i="11"/>
  <c r="Q25" i="11"/>
  <c r="Q24" i="11"/>
  <c r="Q26" i="11" s="1"/>
  <c r="E21" i="6" l="1"/>
  <c r="F21" i="6" s="1"/>
  <c r="Q61" i="11"/>
  <c r="Q60" i="11"/>
  <c r="R24" i="11"/>
  <c r="R26" i="11" s="1"/>
  <c r="R60" i="11" l="1"/>
  <c r="Q56" i="4"/>
  <c r="V60" i="11" l="1"/>
  <c r="K46" i="4"/>
  <c r="M46" i="4"/>
  <c r="K47" i="4"/>
  <c r="M47" i="4"/>
  <c r="H48" i="4"/>
  <c r="I48" i="4"/>
  <c r="J48" i="4"/>
  <c r="K48" i="4"/>
  <c r="L48" i="4"/>
  <c r="M48" i="4"/>
  <c r="K49" i="4"/>
  <c r="M49" i="4"/>
  <c r="I50" i="4"/>
  <c r="J50" i="4"/>
  <c r="K50" i="4"/>
  <c r="L50" i="4"/>
  <c r="M50" i="4"/>
  <c r="N50" i="4"/>
  <c r="H51" i="4"/>
  <c r="I51" i="4"/>
  <c r="J51" i="4"/>
  <c r="K51" i="4"/>
  <c r="L51" i="4"/>
  <c r="M51" i="4"/>
  <c r="N51" i="4"/>
  <c r="N54" i="4"/>
  <c r="N55" i="4"/>
  <c r="H43" i="3"/>
  <c r="I43" i="3"/>
  <c r="J43" i="3"/>
  <c r="K43" i="3"/>
  <c r="L43" i="3"/>
  <c r="M43" i="3"/>
  <c r="N43" i="3"/>
  <c r="H44" i="3"/>
  <c r="I44" i="3"/>
  <c r="J44" i="3"/>
  <c r="K44" i="3"/>
  <c r="L44" i="3"/>
  <c r="M44" i="3"/>
  <c r="N44" i="3"/>
  <c r="H45" i="3"/>
  <c r="I45" i="3"/>
  <c r="J45" i="3"/>
  <c r="K45" i="3"/>
  <c r="L45" i="3"/>
  <c r="M45" i="3"/>
  <c r="N45" i="3"/>
  <c r="H46" i="3"/>
  <c r="I46" i="3"/>
  <c r="J46" i="3"/>
  <c r="K46" i="3"/>
  <c r="L46" i="3"/>
  <c r="M46" i="3"/>
  <c r="N46" i="3"/>
  <c r="H47" i="3"/>
  <c r="I47" i="3"/>
  <c r="J47" i="3"/>
  <c r="K47" i="3"/>
  <c r="L47" i="3"/>
  <c r="M47" i="3"/>
  <c r="N47" i="3"/>
  <c r="H48" i="3"/>
  <c r="I48" i="3"/>
  <c r="J48" i="3"/>
  <c r="K48" i="3"/>
  <c r="L48" i="3"/>
  <c r="M48" i="3"/>
  <c r="N48" i="3"/>
  <c r="H49" i="3"/>
  <c r="I49" i="3"/>
  <c r="J49" i="3"/>
  <c r="K49" i="3"/>
  <c r="L49" i="3"/>
  <c r="M49" i="3"/>
  <c r="N49" i="3"/>
  <c r="H50" i="3"/>
  <c r="I50" i="3"/>
  <c r="J50" i="3"/>
  <c r="K50" i="3"/>
  <c r="L50" i="3"/>
  <c r="M50" i="3"/>
  <c r="N50" i="3"/>
  <c r="H51" i="3"/>
  <c r="I51" i="3"/>
  <c r="J51" i="3"/>
  <c r="K51" i="3"/>
  <c r="L51" i="3"/>
  <c r="M51" i="3"/>
  <c r="N51" i="3"/>
  <c r="I42" i="3"/>
  <c r="J42" i="3"/>
  <c r="K42" i="3"/>
  <c r="L42" i="3"/>
  <c r="M42" i="3"/>
  <c r="N42" i="3"/>
  <c r="H42" i="3"/>
  <c r="K62" i="11"/>
  <c r="M62" i="11"/>
  <c r="N62" i="11"/>
  <c r="O62" i="11"/>
  <c r="J56" i="11"/>
  <c r="K56" i="11"/>
  <c r="L56" i="11"/>
  <c r="M56" i="11"/>
  <c r="N56" i="11"/>
  <c r="O56" i="11"/>
  <c r="P56" i="11"/>
  <c r="J57" i="11"/>
  <c r="K57" i="11"/>
  <c r="L57" i="11"/>
  <c r="M57" i="11"/>
  <c r="N57" i="11"/>
  <c r="O57" i="11"/>
  <c r="P57" i="11"/>
  <c r="J58" i="11"/>
  <c r="K58" i="11"/>
  <c r="L58" i="11"/>
  <c r="M58" i="11"/>
  <c r="N58" i="11"/>
  <c r="O58" i="11"/>
  <c r="P58" i="11"/>
  <c r="K55" i="11"/>
  <c r="L55" i="11"/>
  <c r="M55" i="11"/>
  <c r="N55" i="11"/>
  <c r="O55" i="11"/>
  <c r="P55" i="11"/>
  <c r="J55" i="11"/>
  <c r="J49" i="11"/>
  <c r="K49" i="11"/>
  <c r="L49" i="11"/>
  <c r="M49" i="11"/>
  <c r="N49" i="11"/>
  <c r="O49" i="11"/>
  <c r="P49" i="11"/>
  <c r="J50" i="11"/>
  <c r="K50" i="11"/>
  <c r="L50" i="11"/>
  <c r="M50" i="11"/>
  <c r="N50" i="11"/>
  <c r="O50" i="11"/>
  <c r="P50" i="11"/>
  <c r="J51" i="11"/>
  <c r="K51" i="11"/>
  <c r="L51" i="11"/>
  <c r="M51" i="11"/>
  <c r="N51" i="11"/>
  <c r="O51" i="11"/>
  <c r="P51" i="11"/>
  <c r="J52" i="11"/>
  <c r="K52" i="11"/>
  <c r="L52" i="11"/>
  <c r="M52" i="11"/>
  <c r="N52" i="11"/>
  <c r="O52" i="11"/>
  <c r="P52" i="11"/>
  <c r="J53" i="11"/>
  <c r="K53" i="11"/>
  <c r="L53" i="11"/>
  <c r="M53" i="11"/>
  <c r="N53" i="11"/>
  <c r="O53" i="11"/>
  <c r="P53" i="11"/>
  <c r="K48" i="11"/>
  <c r="L48" i="11"/>
  <c r="M48" i="11"/>
  <c r="N48" i="11"/>
  <c r="O48" i="11"/>
  <c r="P48" i="11"/>
  <c r="J42" i="11"/>
  <c r="K42" i="11"/>
  <c r="L42" i="11"/>
  <c r="M42" i="11"/>
  <c r="N42" i="11"/>
  <c r="O42" i="11"/>
  <c r="P42" i="11"/>
  <c r="J43" i="11"/>
  <c r="K43" i="11"/>
  <c r="L43" i="11"/>
  <c r="M43" i="11"/>
  <c r="N43" i="11"/>
  <c r="O43" i="11"/>
  <c r="P43" i="11"/>
  <c r="J44" i="11"/>
  <c r="K44" i="11"/>
  <c r="L44" i="11"/>
  <c r="M44" i="11"/>
  <c r="N44" i="11"/>
  <c r="O44" i="11"/>
  <c r="P44" i="11"/>
  <c r="J45" i="11"/>
  <c r="K45" i="11"/>
  <c r="L45" i="11"/>
  <c r="M45" i="11"/>
  <c r="N45" i="11"/>
  <c r="O45" i="11"/>
  <c r="P45" i="11"/>
  <c r="J46" i="11"/>
  <c r="K46" i="11"/>
  <c r="L46" i="11"/>
  <c r="M46" i="11"/>
  <c r="N46" i="11"/>
  <c r="O46" i="11"/>
  <c r="P46" i="11"/>
  <c r="K41" i="11"/>
  <c r="L41" i="11"/>
  <c r="M41" i="11"/>
  <c r="N41" i="11"/>
  <c r="O41" i="11"/>
  <c r="P41" i="11"/>
  <c r="J48" i="11"/>
  <c r="J41" i="11"/>
  <c r="Q52" i="3"/>
  <c r="X61" i="11" l="1"/>
  <c r="X62" i="11" s="1"/>
  <c r="Y60" i="11"/>
  <c r="Y62" i="11" s="1"/>
  <c r="J62" i="11"/>
  <c r="O46" i="4"/>
  <c r="P62" i="11"/>
  <c r="L62" i="11"/>
  <c r="O47" i="4"/>
  <c r="E17" i="6"/>
  <c r="Q41" i="11"/>
  <c r="O46" i="3"/>
  <c r="O47" i="3"/>
  <c r="O48" i="3"/>
  <c r="O49" i="3"/>
  <c r="O50" i="3"/>
  <c r="O51" i="3"/>
  <c r="O42" i="3"/>
  <c r="O43" i="3"/>
  <c r="O13" i="3"/>
  <c r="O14" i="3"/>
  <c r="Q56" i="11"/>
  <c r="Q57" i="11"/>
  <c r="Q58" i="11"/>
  <c r="Q55" i="11"/>
  <c r="Q49" i="11"/>
  <c r="Q50" i="11"/>
  <c r="Q51" i="11"/>
  <c r="Q52" i="11"/>
  <c r="Q53" i="11"/>
  <c r="Q48" i="11"/>
  <c r="Q42" i="11"/>
  <c r="Q43" i="11"/>
  <c r="Q44" i="11"/>
  <c r="Q45" i="11"/>
  <c r="Q46" i="11"/>
  <c r="H8" i="9"/>
  <c r="H9" i="9"/>
  <c r="H10" i="9"/>
  <c r="H11" i="9"/>
  <c r="H12" i="9"/>
  <c r="H13" i="9"/>
  <c r="H15" i="9"/>
  <c r="H6" i="9"/>
  <c r="D17" i="9"/>
  <c r="S59" i="11"/>
  <c r="S54" i="11"/>
  <c r="F17" i="6" l="1"/>
  <c r="L17" i="6" s="1"/>
  <c r="I15" i="9"/>
  <c r="I17" i="9" s="1"/>
  <c r="H17" i="9"/>
  <c r="S63" i="11"/>
  <c r="P13" i="3"/>
  <c r="P50" i="3"/>
  <c r="T50" i="3" s="1"/>
  <c r="O48" i="4"/>
  <c r="O49" i="4"/>
  <c r="O50" i="4"/>
  <c r="O51" i="4"/>
  <c r="O54" i="4"/>
  <c r="O55" i="4"/>
  <c r="O12" i="3"/>
  <c r="O11" i="3"/>
  <c r="O10" i="3"/>
  <c r="O9" i="3"/>
  <c r="O7" i="3"/>
  <c r="O6" i="3"/>
  <c r="O5" i="3"/>
  <c r="P23" i="11"/>
  <c r="O23" i="11"/>
  <c r="N23" i="11"/>
  <c r="M23" i="11"/>
  <c r="L23" i="11"/>
  <c r="K23" i="11"/>
  <c r="J23" i="11"/>
  <c r="Q22" i="11"/>
  <c r="Q21" i="11"/>
  <c r="Q20" i="11"/>
  <c r="Q19" i="11"/>
  <c r="P18" i="11"/>
  <c r="O18" i="11"/>
  <c r="N18" i="11"/>
  <c r="M18" i="11"/>
  <c r="L18" i="11"/>
  <c r="K18" i="11"/>
  <c r="J18" i="11"/>
  <c r="Q17" i="11"/>
  <c r="Q16" i="11"/>
  <c r="Q15" i="11"/>
  <c r="Q14" i="11"/>
  <c r="Q13" i="11"/>
  <c r="Q12" i="11"/>
  <c r="P11" i="11"/>
  <c r="O11" i="11"/>
  <c r="N11" i="11"/>
  <c r="M11" i="11"/>
  <c r="L11" i="11"/>
  <c r="K11" i="11"/>
  <c r="J11" i="11"/>
  <c r="Q10" i="11"/>
  <c r="Q9" i="11"/>
  <c r="Q8" i="11"/>
  <c r="Q7" i="11"/>
  <c r="Q6" i="11"/>
  <c r="Q5" i="11"/>
  <c r="R19" i="11" l="1"/>
  <c r="E11" i="6"/>
  <c r="F11" i="6" s="1"/>
  <c r="L11" i="6" s="1"/>
  <c r="M11" i="6" s="1"/>
  <c r="O44" i="3"/>
  <c r="P5" i="3"/>
  <c r="R7" i="11"/>
  <c r="P7" i="3"/>
  <c r="P9" i="3"/>
  <c r="O45" i="3"/>
  <c r="P11" i="3"/>
  <c r="R12" i="11"/>
  <c r="R9" i="11"/>
  <c r="R14" i="11"/>
  <c r="R16" i="11"/>
  <c r="Q23" i="11"/>
  <c r="Q11" i="11"/>
  <c r="Q18" i="11"/>
  <c r="R21" i="11"/>
  <c r="R5" i="11"/>
  <c r="R23" i="11" l="1"/>
  <c r="Q62" i="11"/>
  <c r="R18" i="11"/>
  <c r="R11" i="11"/>
  <c r="I47" i="11"/>
  <c r="F56" i="4" l="1"/>
  <c r="F13" i="4"/>
  <c r="F52" i="3"/>
  <c r="F59" i="11"/>
  <c r="G59" i="11"/>
  <c r="G54" i="11"/>
  <c r="F47" i="11"/>
  <c r="G47" i="11"/>
  <c r="I54" i="11"/>
  <c r="T7" i="4" l="1"/>
  <c r="P50" i="4" l="1"/>
  <c r="T50" i="4" s="1"/>
  <c r="P46" i="3"/>
  <c r="T46" i="3" s="1"/>
  <c r="H22" i="9"/>
  <c r="T7" i="3"/>
  <c r="T9" i="3"/>
  <c r="T11" i="3"/>
  <c r="P48" i="3" l="1"/>
  <c r="T48" i="3" s="1"/>
  <c r="F54" i="11"/>
  <c r="H47" i="11"/>
  <c r="H54" i="11"/>
  <c r="H59" i="11"/>
  <c r="E19" i="6" l="1"/>
  <c r="F19" i="6" s="1"/>
  <c r="E23" i="6"/>
  <c r="E10" i="6"/>
  <c r="F10" i="6" s="1"/>
  <c r="L10" i="6" s="1"/>
  <c r="M10" i="6" s="1"/>
  <c r="F63" i="11"/>
  <c r="E17" i="9"/>
  <c r="J52" i="3"/>
  <c r="L52" i="3"/>
  <c r="N52" i="3"/>
  <c r="S52" i="3"/>
  <c r="R52" i="3"/>
  <c r="M52" i="3"/>
  <c r="K52" i="3"/>
  <c r="I52" i="3"/>
  <c r="H52" i="3"/>
  <c r="E52" i="3"/>
  <c r="D52" i="3"/>
  <c r="S15" i="3"/>
  <c r="R15" i="3"/>
  <c r="N15" i="3"/>
  <c r="M15" i="3"/>
  <c r="L15" i="3"/>
  <c r="K15" i="3"/>
  <c r="J15" i="3"/>
  <c r="I15" i="3"/>
  <c r="H15" i="3"/>
  <c r="E15" i="3"/>
  <c r="D15" i="3"/>
  <c r="U59" i="11"/>
  <c r="T59" i="11"/>
  <c r="I59" i="11"/>
  <c r="E59" i="11"/>
  <c r="U54" i="11"/>
  <c r="T54" i="11"/>
  <c r="E54" i="11"/>
  <c r="U47" i="11"/>
  <c r="T47" i="11"/>
  <c r="E47" i="11"/>
  <c r="U23" i="11"/>
  <c r="T23" i="11"/>
  <c r="I23" i="11"/>
  <c r="H23" i="11"/>
  <c r="E23" i="11"/>
  <c r="U18" i="11"/>
  <c r="T18" i="11"/>
  <c r="I18" i="11"/>
  <c r="H18" i="11"/>
  <c r="E18" i="11"/>
  <c r="U11" i="11"/>
  <c r="T11" i="11"/>
  <c r="I11" i="11"/>
  <c r="H11" i="11"/>
  <c r="E11" i="11"/>
  <c r="T11" i="4"/>
  <c r="S56" i="4"/>
  <c r="R56" i="4"/>
  <c r="E56" i="4"/>
  <c r="D56" i="4"/>
  <c r="S13" i="4"/>
  <c r="R13" i="4"/>
  <c r="N13" i="4"/>
  <c r="M13" i="4"/>
  <c r="L13" i="4"/>
  <c r="K13" i="4"/>
  <c r="J13" i="4"/>
  <c r="I13" i="4"/>
  <c r="H13" i="4"/>
  <c r="E13" i="4"/>
  <c r="D13" i="4"/>
  <c r="T5" i="4"/>
  <c r="T3" i="4"/>
  <c r="F23" i="6" l="1"/>
  <c r="L23" i="6" s="1"/>
  <c r="M23" i="6" s="1"/>
  <c r="O13" i="4"/>
  <c r="F17" i="9"/>
  <c r="I13" i="9"/>
  <c r="O15" i="3"/>
  <c r="O56" i="4"/>
  <c r="P44" i="3"/>
  <c r="T44" i="3" s="1"/>
  <c r="R52" i="11"/>
  <c r="V52" i="11" s="1"/>
  <c r="K54" i="11"/>
  <c r="M54" i="11"/>
  <c r="O54" i="11"/>
  <c r="K59" i="11"/>
  <c r="M59" i="11"/>
  <c r="O59" i="11"/>
  <c r="J47" i="11"/>
  <c r="P47" i="11"/>
  <c r="N47" i="11"/>
  <c r="L47" i="11"/>
  <c r="J54" i="11"/>
  <c r="L54" i="11"/>
  <c r="N54" i="11"/>
  <c r="P54" i="11"/>
  <c r="L59" i="11"/>
  <c r="N59" i="11"/>
  <c r="P59" i="11"/>
  <c r="R55" i="11"/>
  <c r="V55" i="11" s="1"/>
  <c r="O47" i="11"/>
  <c r="M47" i="11"/>
  <c r="K47" i="11"/>
  <c r="U63" i="11"/>
  <c r="T63" i="11"/>
  <c r="J59" i="11"/>
  <c r="E63" i="11"/>
  <c r="I10" i="9"/>
  <c r="I9" i="9"/>
  <c r="I8" i="9"/>
  <c r="I11" i="9"/>
  <c r="I12" i="9"/>
  <c r="P42" i="3"/>
  <c r="T42" i="3" s="1"/>
  <c r="O52" i="3"/>
  <c r="I63" i="11"/>
  <c r="H63" i="11"/>
  <c r="R57" i="11"/>
  <c r="V57" i="11" s="1"/>
  <c r="R48" i="11"/>
  <c r="V48" i="11" s="1"/>
  <c r="R41" i="11"/>
  <c r="R43" i="11"/>
  <c r="V43" i="11" s="1"/>
  <c r="K27" i="11"/>
  <c r="M27" i="11"/>
  <c r="O27" i="11"/>
  <c r="J27" i="11"/>
  <c r="L27" i="11"/>
  <c r="N27" i="11"/>
  <c r="P27" i="11"/>
  <c r="R50" i="11"/>
  <c r="V50" i="11" s="1"/>
  <c r="H27" i="11"/>
  <c r="I27" i="11"/>
  <c r="E27" i="11"/>
  <c r="V18" i="11"/>
  <c r="U27" i="11"/>
  <c r="V11" i="11"/>
  <c r="T27" i="11"/>
  <c r="P13" i="4"/>
  <c r="T13" i="4"/>
  <c r="H56" i="4"/>
  <c r="J56" i="4"/>
  <c r="L56" i="4"/>
  <c r="N56" i="4"/>
  <c r="I56" i="4"/>
  <c r="K56" i="4"/>
  <c r="M56" i="4"/>
  <c r="P46" i="4"/>
  <c r="P48" i="4"/>
  <c r="T48" i="4" s="1"/>
  <c r="P54" i="4"/>
  <c r="T54" i="4" s="1"/>
  <c r="V54" i="4" l="1"/>
  <c r="W54" i="11"/>
  <c r="Y48" i="11"/>
  <c r="X49" i="11"/>
  <c r="X53" i="11"/>
  <c r="Y52" i="11"/>
  <c r="Y50" i="11"/>
  <c r="X51" i="11"/>
  <c r="W59" i="11"/>
  <c r="E22" i="6"/>
  <c r="F22" i="6" s="1"/>
  <c r="R62" i="11"/>
  <c r="L21" i="6"/>
  <c r="T46" i="4"/>
  <c r="V46" i="4" s="1"/>
  <c r="E8" i="6"/>
  <c r="F8" i="6" s="1"/>
  <c r="Q54" i="11"/>
  <c r="V41" i="11"/>
  <c r="T5" i="3"/>
  <c r="T15" i="3" s="1"/>
  <c r="L63" i="11"/>
  <c r="E27" i="6"/>
  <c r="F27" i="6" s="1"/>
  <c r="L27" i="6" s="1"/>
  <c r="P15" i="3"/>
  <c r="Q27" i="11"/>
  <c r="P52" i="3"/>
  <c r="P63" i="11"/>
  <c r="E7" i="6"/>
  <c r="F7" i="6" s="1"/>
  <c r="M63" i="11"/>
  <c r="N63" i="11"/>
  <c r="Q47" i="11"/>
  <c r="O63" i="11"/>
  <c r="K63" i="11"/>
  <c r="Q59" i="11"/>
  <c r="R54" i="11"/>
  <c r="R59" i="11"/>
  <c r="J63" i="11"/>
  <c r="F24" i="9"/>
  <c r="F26" i="9" s="1"/>
  <c r="H26" i="9" s="1"/>
  <c r="I6" i="9"/>
  <c r="V23" i="11"/>
  <c r="P56" i="4"/>
  <c r="U56" i="4" l="1"/>
  <c r="V56" i="4"/>
  <c r="L22" i="6"/>
  <c r="M22" i="6" s="1"/>
  <c r="X57" i="11"/>
  <c r="X58" i="11" s="1"/>
  <c r="X55" i="11"/>
  <c r="X54" i="11"/>
  <c r="Y54" i="11"/>
  <c r="M21" i="6"/>
  <c r="V62" i="11"/>
  <c r="M27" i="6"/>
  <c r="E18" i="6"/>
  <c r="F18" i="6" s="1"/>
  <c r="H24" i="9"/>
  <c r="E12" i="6"/>
  <c r="F12" i="6" s="1"/>
  <c r="I11" i="6"/>
  <c r="E20" i="6"/>
  <c r="T52" i="3"/>
  <c r="T56" i="4"/>
  <c r="R27" i="11"/>
  <c r="Q63" i="11"/>
  <c r="E5" i="6"/>
  <c r="F5" i="6" s="1"/>
  <c r="E15" i="6"/>
  <c r="F15" i="6" s="1"/>
  <c r="E6" i="6"/>
  <c r="F6" i="6" s="1"/>
  <c r="E16" i="6"/>
  <c r="F16" i="6" s="1"/>
  <c r="L8" i="6"/>
  <c r="V54" i="11"/>
  <c r="R45" i="11"/>
  <c r="V45" i="11" s="1"/>
  <c r="W47" i="11" s="1"/>
  <c r="V27" i="11"/>
  <c r="I23" i="6"/>
  <c r="I10" i="6"/>
  <c r="G15" i="6" l="1"/>
  <c r="H15" i="6" s="1"/>
  <c r="G5" i="6"/>
  <c r="H5" i="6" s="1"/>
  <c r="L20" i="6"/>
  <c r="M20" i="6" s="1"/>
  <c r="F20" i="6"/>
  <c r="Y55" i="11"/>
  <c r="X56" i="11"/>
  <c r="L18" i="6"/>
  <c r="M18" i="6" s="1"/>
  <c r="I22" i="6"/>
  <c r="X41" i="11"/>
  <c r="X42" i="11" s="1"/>
  <c r="X45" i="11"/>
  <c r="X46" i="11" s="1"/>
  <c r="X43" i="11"/>
  <c r="W63" i="11"/>
  <c r="X59" i="11"/>
  <c r="Y57" i="11"/>
  <c r="I20" i="6"/>
  <c r="G19" i="6"/>
  <c r="H19" i="6" s="1"/>
  <c r="G12" i="6"/>
  <c r="H12" i="6" s="1"/>
  <c r="E24" i="6"/>
  <c r="I27" i="6"/>
  <c r="I7" i="6"/>
  <c r="L7" i="6"/>
  <c r="M7" i="6" s="1"/>
  <c r="M8" i="6"/>
  <c r="E9" i="6"/>
  <c r="F9" i="6" s="1"/>
  <c r="I21" i="6"/>
  <c r="L6" i="6"/>
  <c r="I8" i="6"/>
  <c r="R47" i="11"/>
  <c r="R63" i="11" s="1"/>
  <c r="Y59" i="11" l="1"/>
  <c r="I18" i="6"/>
  <c r="X44" i="11"/>
  <c r="Y43" i="11" s="1"/>
  <c r="Y41" i="11"/>
  <c r="Y45" i="11"/>
  <c r="X47" i="11"/>
  <c r="X63" i="11" s="1"/>
  <c r="I12" i="6"/>
  <c r="L12" i="6"/>
  <c r="M12" i="6" s="1"/>
  <c r="L19" i="6"/>
  <c r="M19" i="6" s="1"/>
  <c r="I19" i="6"/>
  <c r="E13" i="6"/>
  <c r="M6" i="6"/>
  <c r="I6" i="6"/>
  <c r="Y47" i="11" l="1"/>
  <c r="Y63" i="11" s="1"/>
  <c r="V59" i="11"/>
  <c r="L15" i="6" l="1"/>
  <c r="I15" i="6"/>
  <c r="I5" i="6"/>
  <c r="L5" i="6"/>
  <c r="E26" i="6"/>
  <c r="F26" i="6" s="1"/>
  <c r="V47" i="11"/>
  <c r="M5" i="6" l="1"/>
  <c r="M15" i="6"/>
  <c r="E28" i="6"/>
  <c r="F13" i="6"/>
  <c r="G26" i="6" l="1"/>
  <c r="H26" i="6" s="1"/>
  <c r="G9" i="6"/>
  <c r="H9" i="6" s="1"/>
  <c r="G16" i="6"/>
  <c r="H16" i="6" s="1"/>
  <c r="F28" i="6"/>
  <c r="F24" i="6"/>
  <c r="L26" i="6" l="1"/>
  <c r="M26" i="6" s="1"/>
  <c r="M28" i="6" s="1"/>
  <c r="I26" i="6"/>
  <c r="I28" i="6" s="1"/>
  <c r="L16" i="6"/>
  <c r="L24" i="6" s="1"/>
  <c r="I16" i="6"/>
  <c r="I9" i="6"/>
  <c r="I13" i="6" s="1"/>
  <c r="L9" i="6"/>
  <c r="L28" i="6"/>
  <c r="M16" i="6" l="1"/>
  <c r="M9" i="6"/>
  <c r="M13" i="6" s="1"/>
  <c r="L13" i="6"/>
  <c r="V63" i="11"/>
  <c r="M17" i="6" l="1"/>
  <c r="M24" i="6" s="1"/>
  <c r="L29" i="6"/>
  <c r="I17" i="6"/>
  <c r="G63" i="11"/>
  <c r="M29" i="6" l="1"/>
  <c r="I24" i="6" l="1"/>
  <c r="I29" i="6" s="1"/>
  <c r="F29" i="6"/>
  <c r="E29" i="6"/>
  <c r="J29" i="6"/>
  <c r="E5" i="8" l="1"/>
  <c r="E16" i="8" l="1"/>
  <c r="F5" i="8"/>
  <c r="E15" i="8"/>
  <c r="F15" i="8" s="1"/>
</calcChain>
</file>

<file path=xl/sharedStrings.xml><?xml version="1.0" encoding="utf-8"?>
<sst xmlns="http://schemas.openxmlformats.org/spreadsheetml/2006/main" count="617" uniqueCount="251">
  <si>
    <t>R.B</t>
  </si>
  <si>
    <t>ŠPORTSKA UDRUGA</t>
  </si>
  <si>
    <t>Grupa</t>
  </si>
  <si>
    <t>Mjesečna rata</t>
  </si>
  <si>
    <t>1.</t>
  </si>
  <si>
    <t>ODBOJKAŠKI KLUB MARINA KAŠTELA</t>
  </si>
  <si>
    <t>I</t>
  </si>
  <si>
    <t>2.</t>
  </si>
  <si>
    <t>3.</t>
  </si>
  <si>
    <t>4.</t>
  </si>
  <si>
    <t>JUDO KLUB DALMACIJACEMENT</t>
  </si>
  <si>
    <t>5.</t>
  </si>
  <si>
    <t xml:space="preserve">HRVATSKI NOGOMETNI KLUB VAL </t>
  </si>
  <si>
    <t>6.</t>
  </si>
  <si>
    <t>KLUB DIZAČA UTEGA KAŠTELA</t>
  </si>
  <si>
    <t>UKUPNO</t>
  </si>
  <si>
    <t>II</t>
  </si>
  <si>
    <t>HRVATSKI  NOGOMETNI  KLUB  JADRAN</t>
  </si>
  <si>
    <t>ŽENSKI RUKOMETNI KLUB KAŠTELA</t>
  </si>
  <si>
    <t>ŽENSKI NOGOMETNI KLUB DALMACIJA</t>
  </si>
  <si>
    <t>7.</t>
  </si>
  <si>
    <t>8.</t>
  </si>
  <si>
    <t>TWIRLING KLUB KAŠTELA</t>
  </si>
  <si>
    <t xml:space="preserve">  </t>
  </si>
  <si>
    <t>III</t>
  </si>
  <si>
    <t>ŠAHOVSKI KLUB PETAR SEDLAR – PEPE</t>
  </si>
  <si>
    <t>HRVATSKI VESLAČKI KLUB KAŠTELA</t>
  </si>
  <si>
    <t>I+II+III</t>
  </si>
  <si>
    <t xml:space="preserve"> </t>
  </si>
  <si>
    <t>TAB 1</t>
  </si>
  <si>
    <t>TAB 2</t>
  </si>
  <si>
    <t>TABELA 5</t>
  </si>
  <si>
    <t>DODAT. BODOVI      Čl. 18.</t>
  </si>
  <si>
    <t>UKUPNO BODOVA</t>
  </si>
  <si>
    <t>Zast.šp.</t>
  </si>
  <si>
    <t>seniori</t>
  </si>
  <si>
    <t>juniori</t>
  </si>
  <si>
    <t>kadeti</t>
  </si>
  <si>
    <t>ml.kad.</t>
  </si>
  <si>
    <t>Djč/Djev</t>
  </si>
  <si>
    <t>Ml.d/dje</t>
  </si>
  <si>
    <t>ŠKOLA</t>
  </si>
  <si>
    <t xml:space="preserve">HRVATSKI NOGOMETNI KLUB GOŠK </t>
  </si>
  <si>
    <t>9.</t>
  </si>
  <si>
    <t>10.</t>
  </si>
  <si>
    <t>ž</t>
  </si>
  <si>
    <t>m</t>
  </si>
  <si>
    <t>Liga sustav</t>
  </si>
  <si>
    <t>TABELA 8</t>
  </si>
  <si>
    <t>DODAT. BODOVI      ČL.22</t>
  </si>
  <si>
    <t>TAB 14 kategorizirani</t>
  </si>
  <si>
    <t>spol</t>
  </si>
  <si>
    <t>mlađi kadeti</t>
  </si>
  <si>
    <t>Djčaci / Djevojčice</t>
  </si>
  <si>
    <t>Mlađi Djčaci / Djevojčice</t>
  </si>
  <si>
    <t>škola</t>
  </si>
  <si>
    <t>M</t>
  </si>
  <si>
    <t>Ž</t>
  </si>
  <si>
    <t>KLUB DIZAČA UTEGA</t>
  </si>
  <si>
    <t>UKUPNO I + II + III</t>
  </si>
  <si>
    <t>m/ž</t>
  </si>
  <si>
    <t>BODOVI</t>
  </si>
  <si>
    <t>SREDSTVA</t>
  </si>
  <si>
    <t xml:space="preserve">DETALJNI FINANCIJSKI PLAN </t>
  </si>
  <si>
    <t>Red. br.</t>
  </si>
  <si>
    <t>STAVKA</t>
  </si>
  <si>
    <t>Rad Zajednice</t>
  </si>
  <si>
    <t xml:space="preserve"> RASPODJELA SREDSTAVA ZA  IV GRUPU</t>
  </si>
  <si>
    <t>PROGRAM</t>
  </si>
  <si>
    <t>Procjena Upravnog odbora</t>
  </si>
  <si>
    <t>Ukupna sredstva</t>
  </si>
  <si>
    <t>GIMNASTIČKI KLUB KAŠTELA</t>
  </si>
  <si>
    <t>IV</t>
  </si>
  <si>
    <t>UDRUGA ZA MALI NOGOMET KAŠTELA</t>
  </si>
  <si>
    <t>STOLNOTENISKI KLUB KAŠTELA</t>
  </si>
  <si>
    <t>ŠKOLSKI ŠPORTSKI SAVEZ</t>
  </si>
  <si>
    <t>PLIVAČKI KLUB KAŠTELA</t>
  </si>
  <si>
    <t>AIKIDO KLUB KAŠTELA GEN KI</t>
  </si>
  <si>
    <t>JUDO KLUB KAŠTELA</t>
  </si>
  <si>
    <t>PIKADO KLUB POSEJDON</t>
  </si>
  <si>
    <t>TENISKI KLUB RESNIK</t>
  </si>
  <si>
    <t>11.</t>
  </si>
  <si>
    <t>PLESNI KLUB LOLITA</t>
  </si>
  <si>
    <t>Red. Br.</t>
  </si>
  <si>
    <t>NAZIV</t>
  </si>
  <si>
    <t>H.P.D. ANTE BEDALOV</t>
  </si>
  <si>
    <t>H.P.D. KOZJAK</t>
  </si>
  <si>
    <t>H.P.D. MALAČKA</t>
  </si>
  <si>
    <t>JEDRILIČARSKI KLUB KAŠTELA</t>
  </si>
  <si>
    <t>JEDRILIČARSKI KLUB SVETI IVAN</t>
  </si>
  <si>
    <t>KARATE KLUB FORTITER</t>
  </si>
  <si>
    <t>12.</t>
  </si>
  <si>
    <t>KLUB RITMIČKE GIMNASTIKE M.KAŠTELA</t>
  </si>
  <si>
    <t>13.</t>
  </si>
  <si>
    <t>KLUB ŠPORTSKOG RIBOLOVA GIRIČIĆ</t>
  </si>
  <si>
    <t>14.</t>
  </si>
  <si>
    <t>KLUB RUKOMETA NA PIJESKU B. MOMCI</t>
  </si>
  <si>
    <t>15.</t>
  </si>
  <si>
    <t>16.</t>
  </si>
  <si>
    <t>17.</t>
  </si>
  <si>
    <t>18.</t>
  </si>
  <si>
    <t>19.</t>
  </si>
  <si>
    <t>POMORSKO ŠPORTSKO DRUŠTVO GALEB</t>
  </si>
  <si>
    <t>20.</t>
  </si>
  <si>
    <t>POMORSKI ŠPORTSKI KLUB SRDELA</t>
  </si>
  <si>
    <t>21.</t>
  </si>
  <si>
    <t>P. Š. RIBOLOVNO DRUŠTVO GOJAČA</t>
  </si>
  <si>
    <t>22.</t>
  </si>
  <si>
    <t>REKREACIJSKI KLUB K 7</t>
  </si>
  <si>
    <t>23.</t>
  </si>
  <si>
    <t>24.</t>
  </si>
  <si>
    <t>SKIJAŠKI KLUB KAŠTELA</t>
  </si>
  <si>
    <t>25.</t>
  </si>
  <si>
    <t>ŠPORTSKI KLUB VJEVERICA</t>
  </si>
  <si>
    <t>ŠPORTSKI RIBOLOVNI KLUB NEAJ</t>
  </si>
  <si>
    <t>ŠPORTSKI RIBOLOVNI KLUB UGOR</t>
  </si>
  <si>
    <t>UDRUGA TJELESNIH INVALIDA KAŠTELA</t>
  </si>
  <si>
    <t>UDRUGA ZA ŠPORT I REKREACIJU CICIBAN</t>
  </si>
  <si>
    <t>Š P O R T S K A    U D R U G A</t>
  </si>
  <si>
    <t>Spol</t>
  </si>
  <si>
    <t>SUFINANCIRANJE PO ZAHTJEVIMA</t>
  </si>
  <si>
    <t>0.</t>
  </si>
  <si>
    <t>1.1.</t>
  </si>
  <si>
    <t>1.2.</t>
  </si>
  <si>
    <t>2.1.</t>
  </si>
  <si>
    <t>2.2.</t>
  </si>
  <si>
    <t>UKUPNO ZA  IV  GRUPU</t>
  </si>
  <si>
    <t>R.B.</t>
  </si>
  <si>
    <t>TAB 14 (kategorizirani)</t>
  </si>
  <si>
    <t>SVEUKUPNO</t>
  </si>
  <si>
    <t>Liga sust.</t>
  </si>
  <si>
    <t>SUFINANCIRANJE KONTINUIRANO</t>
  </si>
  <si>
    <t>J A V N E    P O T R E B E</t>
  </si>
  <si>
    <t>BROJ ŠPORTAŠA - TABELA 13</t>
  </si>
  <si>
    <t>BODOVA PO ŠPORTAŠU :</t>
  </si>
  <si>
    <t>BROJ ŠPORTAŠA - TABELA 5</t>
  </si>
  <si>
    <t>Ukup3-9</t>
  </si>
  <si>
    <t>ukup</t>
  </si>
  <si>
    <t>3 do 9</t>
  </si>
  <si>
    <t>ukupno     2 do 7  m/ž</t>
  </si>
  <si>
    <t>ukupno    2 do 7</t>
  </si>
  <si>
    <t>BROJ ŠPORTAŠA</t>
  </si>
  <si>
    <t xml:space="preserve">ODBOJKAŠKI KLUB MARINA KAŠTELA </t>
  </si>
  <si>
    <t>KOŠARKAŠKI KLUB KAŠTELA</t>
  </si>
  <si>
    <t>TENIS KLUB KAŠTELA</t>
  </si>
  <si>
    <t>1 do 7</t>
  </si>
  <si>
    <t>Troškovi  natjec.</t>
  </si>
  <si>
    <t>UKUPNO športaša</t>
  </si>
  <si>
    <t xml:space="preserve">Pravilnik </t>
  </si>
  <si>
    <t>TWIRLING KLUB KORAK</t>
  </si>
  <si>
    <t>ODBOJKAŠKI KLUB KAŠTEL LUKŠIĆ</t>
  </si>
  <si>
    <t>JUDO KLUB JADRAN</t>
  </si>
  <si>
    <r>
      <t xml:space="preserve">TAB 1 </t>
    </r>
    <r>
      <rPr>
        <sz val="8"/>
        <color rgb="FFFF0000"/>
        <rFont val="Arial Narrow"/>
        <family val="2"/>
        <charset val="238"/>
      </rPr>
      <t>šport. tradicija</t>
    </r>
  </si>
  <si>
    <r>
      <t xml:space="preserve">TAB 2 </t>
    </r>
    <r>
      <rPr>
        <sz val="8"/>
        <color rgb="FFFF0000"/>
        <rFont val="Arial Narrow"/>
        <family val="2"/>
        <charset val="238"/>
      </rPr>
      <t>međ. natjec.</t>
    </r>
  </si>
  <si>
    <t>Zastup. športa</t>
  </si>
  <si>
    <t>TAB 14 (kategor.)</t>
  </si>
  <si>
    <t>UKUPN BODOV</t>
  </si>
  <si>
    <r>
      <rPr>
        <b/>
        <sz val="8"/>
        <color rgb="FFFF0000"/>
        <rFont val="Arial Narrow"/>
        <family val="2"/>
        <charset val="238"/>
      </rPr>
      <t xml:space="preserve">DOD. BOD.      </t>
    </r>
    <r>
      <rPr>
        <b/>
        <sz val="8"/>
        <color rgb="FF00B050"/>
        <rFont val="Arial Narrow"/>
        <family val="2"/>
        <charset val="238"/>
      </rPr>
      <t>ČL.24.</t>
    </r>
  </si>
  <si>
    <r>
      <t xml:space="preserve">DOD. BOD.     </t>
    </r>
    <r>
      <rPr>
        <sz val="8"/>
        <color rgb="FFFF0000"/>
        <rFont val="Arial"/>
        <family val="2"/>
        <charset val="238"/>
      </rPr>
      <t xml:space="preserve"> </t>
    </r>
    <r>
      <rPr>
        <sz val="8"/>
        <color rgb="FF00B050"/>
        <rFont val="Arial"/>
        <family val="2"/>
        <charset val="238"/>
      </rPr>
      <t>Čl. 28.</t>
    </r>
  </si>
  <si>
    <t>Sustav natjecanja</t>
  </si>
  <si>
    <r>
      <rPr>
        <sz val="8"/>
        <color rgb="FF0070C0"/>
        <rFont val="Arial Narrow"/>
        <family val="2"/>
        <charset val="238"/>
      </rPr>
      <t>Stupanj</t>
    </r>
    <r>
      <rPr>
        <sz val="8"/>
        <color rgb="FFFF0000"/>
        <rFont val="Arial Narrow"/>
        <family val="2"/>
        <charset val="238"/>
      </rPr>
      <t xml:space="preserve"> natjec.</t>
    </r>
  </si>
  <si>
    <t>TABELA 7</t>
  </si>
  <si>
    <r>
      <rPr>
        <b/>
        <sz val="8"/>
        <color rgb="FF0070C0"/>
        <rFont val="Arial Narrow"/>
        <family val="2"/>
        <charset val="238"/>
      </rPr>
      <t>TAB 13</t>
    </r>
    <r>
      <rPr>
        <b/>
        <sz val="8"/>
        <color rgb="FFFF0000"/>
        <rFont val="Arial Narrow"/>
        <family val="2"/>
        <charset val="238"/>
      </rPr>
      <t xml:space="preserve"> </t>
    </r>
    <r>
      <rPr>
        <sz val="8"/>
        <color rgb="FFFF0000"/>
        <rFont val="Arial Narrow"/>
        <family val="2"/>
        <charset val="238"/>
      </rPr>
      <t>kategorizirani</t>
    </r>
  </si>
  <si>
    <t>TABELA 12</t>
  </si>
  <si>
    <t>Ukupno tab 12 m/ž</t>
  </si>
  <si>
    <r>
      <rPr>
        <b/>
        <sz val="8"/>
        <color rgb="FF0070C0"/>
        <rFont val="Arial"/>
        <family val="2"/>
        <charset val="238"/>
      </rPr>
      <t>TAB 13</t>
    </r>
    <r>
      <rPr>
        <b/>
        <sz val="8"/>
        <color rgb="FFFF0000"/>
        <rFont val="Arial"/>
        <family val="2"/>
        <charset val="238"/>
      </rPr>
      <t xml:space="preserve"> </t>
    </r>
    <r>
      <rPr>
        <sz val="8"/>
        <color rgb="FFFF0000"/>
        <rFont val="Arial"/>
        <family val="2"/>
        <charset val="238"/>
      </rPr>
      <t>kategorizirani</t>
    </r>
  </si>
  <si>
    <r>
      <t>HRVATSKI  NOGOMETNI  KLUB  JADRAN</t>
    </r>
    <r>
      <rPr>
        <b/>
        <sz val="11"/>
        <color rgb="FFFF0000"/>
        <rFont val="Arial Narrow"/>
        <family val="2"/>
        <charset val="238"/>
      </rPr>
      <t xml:space="preserve"> </t>
    </r>
  </si>
  <si>
    <r>
      <t>Bodovi po čl.3</t>
    </r>
    <r>
      <rPr>
        <b/>
        <sz val="9"/>
        <color rgb="FF0070C0"/>
        <rFont val="Arial Narrow"/>
        <family val="2"/>
        <charset val="238"/>
      </rPr>
      <t>3.</t>
    </r>
  </si>
  <si>
    <r>
      <t>Dodatna sredstva čl.3</t>
    </r>
    <r>
      <rPr>
        <b/>
        <sz val="9"/>
        <color rgb="FF0070C0"/>
        <rFont val="Arial Narrow"/>
        <family val="2"/>
        <charset val="238"/>
      </rPr>
      <t>5.</t>
    </r>
  </si>
  <si>
    <t>grupa</t>
  </si>
  <si>
    <r>
      <t xml:space="preserve">Ukupno tab </t>
    </r>
    <r>
      <rPr>
        <sz val="8"/>
        <color rgb="FF0070C0"/>
        <rFont val="Arial"/>
        <family val="2"/>
        <charset val="238"/>
      </rPr>
      <t>12</t>
    </r>
  </si>
  <si>
    <t xml:space="preserve">NOGOMETNI KLUB GOŠK </t>
  </si>
  <si>
    <t>RUKOMETNI KLUB RIBOLA KAŠTELA</t>
  </si>
  <si>
    <t>ŽENSKI RUKOMETNI KLUB MARINA KAŠTELA</t>
  </si>
  <si>
    <t>DODAT BODOVI Čl. 14. (reprezentativac)</t>
  </si>
  <si>
    <t>Redni broj stavke</t>
  </si>
  <si>
    <t>Namjena sredstava</t>
  </si>
  <si>
    <t>ZAJEDNICA ŠPORTSKIH UDRUGA KAŠTELA</t>
  </si>
  <si>
    <t>1. PROGRAMSKA PODRUČJA</t>
  </si>
  <si>
    <t>Sufinanciranje programa rada klubova I – III grupe</t>
  </si>
  <si>
    <t>Sufinanciranje programa rada klubova IV grupe</t>
  </si>
  <si>
    <t>1.3.</t>
  </si>
  <si>
    <t>Program zdravstvene zaštite</t>
  </si>
  <si>
    <t>1.4.</t>
  </si>
  <si>
    <t>1.5.</t>
  </si>
  <si>
    <t>Program školovanja, usavršavanja i osposobljavanja kadrova u športu</t>
  </si>
  <si>
    <t>1.6.</t>
  </si>
  <si>
    <t>Program nositelja kvalitete športa u Gradu Kaštela</t>
  </si>
  <si>
    <t>2.  POSEBNI DIO PROGRAMA</t>
  </si>
  <si>
    <t>UKUPNO ZA RASPODIJELITI</t>
  </si>
  <si>
    <r>
      <rPr>
        <b/>
        <sz val="12"/>
        <color rgb="FF0070C0"/>
        <rFont val="Calibri"/>
        <family val="2"/>
        <charset val="238"/>
        <scheme val="minor"/>
      </rPr>
      <t xml:space="preserve">RAZLIKA  </t>
    </r>
    <r>
      <rPr>
        <b/>
        <sz val="12"/>
        <rFont val="Calibri"/>
        <family val="2"/>
        <charset val="238"/>
        <scheme val="minor"/>
      </rPr>
      <t xml:space="preserve">       </t>
    </r>
    <r>
      <rPr>
        <b/>
        <sz val="12"/>
        <color rgb="FF0070C0"/>
        <rFont val="Calibri"/>
        <family val="2"/>
        <charset val="238"/>
        <scheme val="minor"/>
      </rPr>
      <t xml:space="preserve"> JP</t>
    </r>
    <r>
      <rPr>
        <b/>
        <sz val="12"/>
        <rFont val="Calibri"/>
        <family val="2"/>
        <charset val="238"/>
        <scheme val="minor"/>
      </rPr>
      <t>-</t>
    </r>
    <r>
      <rPr>
        <b/>
        <sz val="12"/>
        <color rgb="FFFF0000"/>
        <rFont val="Calibri"/>
        <family val="2"/>
        <charset val="238"/>
        <scheme val="minor"/>
      </rPr>
      <t>DP</t>
    </r>
  </si>
  <si>
    <t xml:space="preserve"> RASPODJELA SREDSTAVA ZA PROGRAM I-III GRUPE</t>
  </si>
  <si>
    <t>NOSITELJ KVALITETE</t>
  </si>
  <si>
    <t>MNK BONITO</t>
  </si>
  <si>
    <t>DODAT BODOVI Čl. 13. (reprezentativac)</t>
  </si>
  <si>
    <r>
      <t>ODREĐIVANJE BODOVA PREMA PRAVILNIKU ZŠUK ZA 201</t>
    </r>
    <r>
      <rPr>
        <b/>
        <sz val="8"/>
        <rFont val="Arial"/>
        <family val="2"/>
        <charset val="238"/>
      </rPr>
      <t>7</t>
    </r>
    <r>
      <rPr>
        <b/>
        <sz val="8"/>
        <color theme="1"/>
        <rFont val="Arial"/>
        <family val="2"/>
        <charset val="238"/>
      </rPr>
      <t xml:space="preserve">. - </t>
    </r>
    <r>
      <rPr>
        <b/>
        <sz val="8"/>
        <color rgb="FFFF0000"/>
        <rFont val="Arial"/>
        <family val="2"/>
        <charset val="238"/>
      </rPr>
      <t>ZA NEOLIMPIJSKE POJEDINAČNE ŠPORTOVE</t>
    </r>
  </si>
  <si>
    <t>Program športa djece predškolske dobi</t>
  </si>
  <si>
    <t>Program nagrada i priznanja</t>
  </si>
  <si>
    <t>1.7.</t>
  </si>
  <si>
    <t>1.8.</t>
  </si>
  <si>
    <t>1.9.</t>
  </si>
  <si>
    <t>Posebni programi udruga – od interesa za Grad Kaštela</t>
  </si>
  <si>
    <t>Program stipendiranja vrhunskih (kategoriziranih) športaša</t>
  </si>
  <si>
    <t>Program športskih objekata - održavanje</t>
  </si>
  <si>
    <t>KICKBOXING KLUB UNI RENT</t>
  </si>
  <si>
    <t>ODBOJKAŠKI KLUB MLADOST – RIBOLA KAŠTELA</t>
  </si>
  <si>
    <t>ODB. KLUB MLADOST – RIBOLA KAŠTELA</t>
  </si>
  <si>
    <t xml:space="preserve">  RASPODJELA SREDSTAVA ZA  IV GRUPU - PO ZAHTJEVIMA </t>
  </si>
  <si>
    <t>OLDTIMER MOTO KLUB ADRIA</t>
  </si>
  <si>
    <t>STOLNO TENISKI KLUB DONJA KAŠTELA</t>
  </si>
  <si>
    <t>Bodovi po čl.13.</t>
  </si>
  <si>
    <t>KICKBOXING KLUB UNI RENT – KAŠTELA</t>
  </si>
  <si>
    <t>KLUB ŠPORTSKOG RIBOLOVA NEBOJSIJA</t>
  </si>
  <si>
    <t>ŽENSKI RUKOM. KL. MARINA KAŠTELA</t>
  </si>
  <si>
    <t>TAEKWONDO KLUB FORTISSIMUS</t>
  </si>
  <si>
    <t>Vrijednost BODA</t>
  </si>
  <si>
    <t>IZNOS SA PRENESENIM VIŠKOM</t>
  </si>
  <si>
    <t>ODBOJKAŠKI KLUB KAŠTELA</t>
  </si>
  <si>
    <t>2018- 2019</t>
  </si>
  <si>
    <t>ŽENSKI ODBOJKAŠKI KLUB KAŠTELA</t>
  </si>
  <si>
    <t xml:space="preserve">ZAJEDNICE ŠPORTSKIH UDRUGA KAŠTELA ZA 2019. godinu  </t>
  </si>
  <si>
    <t>Rezervna sredstva</t>
  </si>
  <si>
    <r>
      <rPr>
        <b/>
        <sz val="9"/>
        <color rgb="FF0070C0"/>
        <rFont val="Calibri"/>
        <family val="2"/>
        <charset val="238"/>
        <scheme val="minor"/>
      </rPr>
      <t>PRENESENI VIŠAK IZ 2018</t>
    </r>
    <r>
      <rPr>
        <b/>
        <sz val="9"/>
        <color rgb="FFFF0000"/>
        <rFont val="Calibri"/>
        <family val="2"/>
        <charset val="238"/>
        <scheme val="minor"/>
      </rPr>
      <t xml:space="preserve"> </t>
    </r>
  </si>
  <si>
    <t>1.10.</t>
  </si>
  <si>
    <r>
      <t xml:space="preserve">Iznos u kn za </t>
    </r>
    <r>
      <rPr>
        <b/>
        <sz val="10"/>
        <color rgb="FF0070C0"/>
        <rFont val="Arial"/>
        <family val="2"/>
        <charset val="238"/>
      </rPr>
      <t>2018.</t>
    </r>
    <r>
      <rPr>
        <b/>
        <sz val="10"/>
        <color rgb="FF7030A0"/>
        <rFont val="Arial"/>
        <family val="2"/>
        <charset val="238"/>
      </rPr>
      <t xml:space="preserve"> </t>
    </r>
  </si>
  <si>
    <r>
      <t xml:space="preserve">Iznos u kn za </t>
    </r>
    <r>
      <rPr>
        <b/>
        <sz val="10"/>
        <color rgb="FFFF0000"/>
        <rFont val="Arial"/>
        <family val="2"/>
        <charset val="238"/>
      </rPr>
      <t xml:space="preserve">2019. </t>
    </r>
    <r>
      <rPr>
        <b/>
        <sz val="10"/>
        <color rgb="FF7030A0"/>
        <rFont val="Arial"/>
        <family val="2"/>
        <charset val="238"/>
      </rPr>
      <t>– planirano</t>
    </r>
  </si>
  <si>
    <t>Ukupno za klubove istog športa</t>
  </si>
  <si>
    <t>Iznos za klubove istog športa</t>
  </si>
  <si>
    <t>JP za 2019. – planirano</t>
  </si>
  <si>
    <r>
      <t xml:space="preserve">Prosjek </t>
    </r>
    <r>
      <rPr>
        <b/>
        <sz val="9"/>
        <color rgb="FFFF0000"/>
        <rFont val="Arial Narrow"/>
        <family val="2"/>
        <charset val="238"/>
      </rPr>
      <t>korigirano</t>
    </r>
  </si>
  <si>
    <r>
      <rPr>
        <b/>
        <sz val="11"/>
        <color rgb="FF0070C0"/>
        <rFont val="Arial"/>
        <family val="2"/>
        <charset val="238"/>
      </rPr>
      <t xml:space="preserve">ODREĐIVANJE BODOVA PREMA PRAVILNIKU ZŠUK ZA 2019. </t>
    </r>
    <r>
      <rPr>
        <b/>
        <sz val="11"/>
        <color theme="1"/>
        <rFont val="Arial"/>
        <family val="2"/>
        <charset val="238"/>
      </rPr>
      <t xml:space="preserve">- </t>
    </r>
    <r>
      <rPr>
        <b/>
        <sz val="11"/>
        <color rgb="FFFF0000"/>
        <rFont val="Arial"/>
        <family val="2"/>
        <charset val="238"/>
      </rPr>
      <t>ZA NEOLIMPIJSKE POJEDINAČNE ŠPORTOVE</t>
    </r>
  </si>
  <si>
    <r>
      <rPr>
        <b/>
        <sz val="12"/>
        <color rgb="FF0070C0"/>
        <rFont val="Arial Narrow"/>
        <family val="2"/>
        <charset val="238"/>
      </rPr>
      <t xml:space="preserve">ODREĐIVANJE BODOVA PREMA PRAVILNIKU ZŠUK ZA 2019. </t>
    </r>
    <r>
      <rPr>
        <b/>
        <sz val="12"/>
        <color theme="1"/>
        <rFont val="Arial Narrow"/>
        <family val="2"/>
        <charset val="238"/>
      </rPr>
      <t xml:space="preserve">- </t>
    </r>
    <r>
      <rPr>
        <b/>
        <sz val="12"/>
        <color rgb="FFFF0000"/>
        <rFont val="Arial Narrow"/>
        <family val="2"/>
        <charset val="238"/>
      </rPr>
      <t>ZA OLIMPIJSKE POJEDINAČNE ŠPORTOVE</t>
    </r>
  </si>
  <si>
    <r>
      <rPr>
        <b/>
        <sz val="14"/>
        <color rgb="FF0070C0"/>
        <rFont val="Arial Narrow"/>
        <family val="2"/>
        <charset val="238"/>
      </rPr>
      <t xml:space="preserve">ODREĐIVANJE BODOVA PREMA PRAVILNIKU ZŠUK ZA 2019. </t>
    </r>
    <r>
      <rPr>
        <b/>
        <sz val="14"/>
        <color theme="1"/>
        <rFont val="Arial Narrow"/>
        <family val="2"/>
        <charset val="238"/>
      </rPr>
      <t xml:space="preserve">- </t>
    </r>
    <r>
      <rPr>
        <b/>
        <sz val="14"/>
        <color rgb="FFFF0000"/>
        <rFont val="Arial Narrow"/>
        <family val="2"/>
        <charset val="238"/>
      </rPr>
      <t>ZA OLIMPIJSKE EKIPNE ŠPORTOVE</t>
    </r>
  </si>
  <si>
    <t>od 01.01. 2019. do 31.12.2019.</t>
  </si>
  <si>
    <r>
      <t>od 01.01. 2019. do 31.12.201</t>
    </r>
    <r>
      <rPr>
        <b/>
        <sz val="12"/>
        <color rgb="FFFF0000"/>
        <rFont val="Arial Narrow"/>
        <family val="2"/>
        <charset val="238"/>
      </rPr>
      <t>9</t>
    </r>
    <r>
      <rPr>
        <b/>
        <sz val="12"/>
        <color theme="1"/>
        <rFont val="Arial Narrow"/>
        <family val="2"/>
        <charset val="238"/>
      </rPr>
      <t>.</t>
    </r>
  </si>
  <si>
    <t xml:space="preserve"> od 01.01. 2019. do 31.12.2019. </t>
  </si>
  <si>
    <t xml:space="preserve">ODBOJKAŠKI KLUB KAŠTELA </t>
  </si>
  <si>
    <t>Ukupna sredstva za športski program kojima raspolaže Zajednica</t>
  </si>
  <si>
    <t>Ukupno</t>
  </si>
  <si>
    <t>Vrijednost boda</t>
  </si>
  <si>
    <t xml:space="preserve">Sufinanciranje programa rada klubova I – III grupe </t>
  </si>
  <si>
    <t>PLAN RASPODJELE SREDSTAVA ZA PROGRAM JAVNIH POTREBA U ŠPORTU GRADA KAŠTELA ZA 2019. GODINU (rekapitulacija)</t>
  </si>
  <si>
    <t xml:space="preserve"> BICIKLISTIČKI KLUB OLUJA</t>
  </si>
  <si>
    <t>IZNOS (44,77)</t>
  </si>
  <si>
    <r>
      <t xml:space="preserve">Bodovi x </t>
    </r>
    <r>
      <rPr>
        <b/>
        <sz val="14"/>
        <color rgb="FFFF0000"/>
        <rFont val="Arial Narrow"/>
        <family val="2"/>
        <charset val="238"/>
      </rPr>
      <t>44,87</t>
    </r>
  </si>
  <si>
    <r>
      <t xml:space="preserve">Ukupni iznos     </t>
    </r>
    <r>
      <rPr>
        <b/>
        <sz val="12"/>
        <color rgb="FFFF0000"/>
        <rFont val="Arial Narrow"/>
        <family val="2"/>
        <charset val="238"/>
      </rPr>
      <t xml:space="preserve"> (44,87</t>
    </r>
  </si>
  <si>
    <t>IZNOS (44,87)</t>
  </si>
  <si>
    <r>
      <t xml:space="preserve">RAZLIKA             </t>
    </r>
    <r>
      <rPr>
        <b/>
        <sz val="12"/>
        <color rgb="FF0070C0"/>
        <rFont val="Calibri"/>
        <family val="2"/>
        <charset val="238"/>
        <scheme val="minor"/>
      </rPr>
      <t xml:space="preserve"> 2018</t>
    </r>
    <r>
      <rPr>
        <b/>
        <sz val="12"/>
        <rFont val="Calibri"/>
        <family val="2"/>
        <charset val="238"/>
        <scheme val="minor"/>
      </rPr>
      <t>-</t>
    </r>
    <r>
      <rPr>
        <b/>
        <sz val="12"/>
        <color rgb="FFFF0000"/>
        <rFont val="Calibri"/>
        <family val="2"/>
        <charset val="238"/>
        <scheme val="minor"/>
      </rPr>
      <t>2019</t>
    </r>
  </si>
  <si>
    <t xml:space="preserve">MJESEČNA RATA ZA NOSITELJE KVALITETE </t>
  </si>
  <si>
    <t>Ukupna mjesečna rata</t>
  </si>
  <si>
    <t>UKUPNO BODOVI + NOSITELJ KVALITETE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</si>
</sst>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_-* #,##0\ _k_n_-;\-* #,##0\ _k_n_-;_-* &quot;-&quot;??\ _k_n_-;_-@_-"/>
    <numFmt numFmtId="165" formatCode="_-* #,##0.0000000\ _k_n_-;\-* #,##0.0000000\ _k_n_-;_-* &quot;-&quot;??\ _k_n_-;_-@_-"/>
    <numFmt numFmtId="166" formatCode="0.0000"/>
  </numFmts>
  <fonts count="10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b/>
      <sz val="9"/>
      <color rgb="FF00B050"/>
      <name val="Calibri"/>
      <family val="2"/>
      <charset val="238"/>
      <scheme val="minor"/>
    </font>
    <font>
      <b/>
      <sz val="10"/>
      <color rgb="FFFF000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theme="3" tint="-0.249977111117893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rgb="FF002060"/>
      <name val="Arial Narrow"/>
      <family val="2"/>
      <charset val="238"/>
    </font>
    <font>
      <b/>
      <sz val="11"/>
      <color rgb="FF0070C0"/>
      <name val="Arial Narrow"/>
      <family val="2"/>
      <charset val="238"/>
    </font>
    <font>
      <b/>
      <sz val="11"/>
      <color rgb="FF0000FF"/>
      <name val="Arial Narrow"/>
      <family val="2"/>
      <charset val="238"/>
    </font>
    <font>
      <b/>
      <sz val="11"/>
      <color rgb="FFC00000"/>
      <name val="Arial Narrow"/>
      <family val="2"/>
      <charset val="238"/>
    </font>
    <font>
      <b/>
      <sz val="8"/>
      <color rgb="FF7030A0"/>
      <name val="Arial Narrow"/>
      <family val="2"/>
      <charset val="238"/>
    </font>
    <font>
      <b/>
      <sz val="11"/>
      <color rgb="FF7030A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sz val="8"/>
      <color rgb="FFFF0000"/>
      <name val="Arial Narrow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theme="1"/>
      <name val="Arial Narrow"/>
      <family val="2"/>
      <charset val="238"/>
    </font>
    <font>
      <b/>
      <sz val="12"/>
      <color rgb="FF0070C0"/>
      <name val="Arial Narrow"/>
      <family val="2"/>
      <charset val="238"/>
    </font>
    <font>
      <b/>
      <sz val="9"/>
      <color rgb="FF0070C0"/>
      <name val="Arial Narrow"/>
      <family val="2"/>
      <charset val="238"/>
    </font>
    <font>
      <b/>
      <sz val="9"/>
      <color rgb="FF00B050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8"/>
      <color rgb="FFFF0000"/>
      <name val="Arial Narrow"/>
      <family val="2"/>
      <charset val="238"/>
    </font>
    <font>
      <b/>
      <sz val="12"/>
      <color theme="3" tint="-0.249977111117893"/>
      <name val="Arial Narrow"/>
      <family val="2"/>
      <charset val="238"/>
    </font>
    <font>
      <b/>
      <sz val="12"/>
      <color rgb="FF002060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8"/>
      <color rgb="FF00B050"/>
      <name val="Arial Narrow"/>
      <family val="2"/>
      <charset val="238"/>
    </font>
    <font>
      <b/>
      <sz val="8"/>
      <color rgb="FF0070C0"/>
      <name val="Arial Narrow"/>
      <family val="2"/>
      <charset val="238"/>
    </font>
    <font>
      <b/>
      <sz val="8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2"/>
      <color rgb="FF0000FF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0070C0"/>
      <name val="Arial"/>
      <family val="2"/>
      <charset val="238"/>
    </font>
    <font>
      <b/>
      <sz val="11"/>
      <name val="Arial"/>
      <family val="2"/>
      <charset val="238"/>
    </font>
    <font>
      <sz val="8"/>
      <color rgb="FF00B05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rgb="FF00206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rgb="FF0070C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1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sz val="16"/>
      <color rgb="FF0070C0"/>
      <name val="Arial Narrow"/>
      <family val="2"/>
      <charset val="238"/>
    </font>
    <font>
      <sz val="12"/>
      <color rgb="FF0070C0"/>
      <name val="Arial Narrow"/>
      <family val="2"/>
      <charset val="238"/>
    </font>
    <font>
      <b/>
      <sz val="10"/>
      <color theme="3" tint="-0.249977111117893"/>
      <name val="Arial Narrow"/>
      <family val="2"/>
      <charset val="238"/>
    </font>
    <font>
      <b/>
      <sz val="10"/>
      <color rgb="FF002060"/>
      <name val="Arial Narrow"/>
      <family val="2"/>
      <charset val="238"/>
    </font>
    <font>
      <sz val="8"/>
      <color rgb="FF0070C0"/>
      <name val="Arial"/>
      <family val="2"/>
      <charset val="238"/>
    </font>
    <font>
      <sz val="8"/>
      <color rgb="FF0070C0"/>
      <name val="Arial Narrow"/>
      <family val="2"/>
      <charset val="238"/>
    </font>
    <font>
      <sz val="11"/>
      <color rgb="FF0070C0"/>
      <name val="Calibri"/>
      <family val="2"/>
      <charset val="238"/>
      <scheme val="minor"/>
    </font>
    <font>
      <sz val="8"/>
      <color rgb="FF7030A0"/>
      <name val="Arial"/>
      <family val="2"/>
      <charset val="238"/>
    </font>
    <font>
      <sz val="16"/>
      <color rgb="FF7030A0"/>
      <name val="Arial"/>
      <family val="2"/>
      <charset val="238"/>
    </font>
    <font>
      <b/>
      <sz val="10"/>
      <color rgb="FF7030A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color rgb="FF0070C0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9"/>
      <color rgb="FF7030A0"/>
      <name val="Arial"/>
      <family val="2"/>
      <charset val="238"/>
    </font>
    <font>
      <b/>
      <sz val="10"/>
      <color rgb="FF3F3151"/>
      <name val="Arial"/>
      <family val="2"/>
      <charset val="238"/>
    </font>
    <font>
      <b/>
      <sz val="9"/>
      <color rgb="FF3F3151"/>
      <name val="Arial"/>
      <family val="2"/>
      <charset val="238"/>
    </font>
    <font>
      <sz val="9"/>
      <color rgb="FF00B05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i/>
      <sz val="11"/>
      <color rgb="FF0070C0"/>
      <name val="Arial"/>
      <family val="2"/>
      <charset val="238"/>
    </font>
    <font>
      <b/>
      <sz val="14"/>
      <color rgb="FF0070C0"/>
      <name val="Calibri"/>
      <family val="2"/>
      <charset val="238"/>
      <scheme val="minor"/>
    </font>
    <font>
      <b/>
      <sz val="14"/>
      <color rgb="FF0070C0"/>
      <name val="Arial Narrow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12"/>
      <color theme="3" tint="-0.499984740745262"/>
      <name val="Arial Narrow"/>
      <family val="2"/>
      <charset val="238"/>
    </font>
    <font>
      <b/>
      <sz val="10"/>
      <color rgb="FF0070C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b/>
      <sz val="8"/>
      <color rgb="FF00206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0070C0"/>
      <name val="Arial"/>
      <family val="2"/>
      <charset val="238"/>
    </font>
    <font>
      <b/>
      <sz val="12"/>
      <color rgb="FF7030A0"/>
      <name val="Calibri"/>
      <family val="2"/>
      <charset val="238"/>
      <scheme val="minor"/>
    </font>
    <font>
      <b/>
      <sz val="12"/>
      <color rgb="FF0070C0"/>
      <name val="Arial"/>
      <family val="2"/>
      <charset val="238"/>
    </font>
    <font>
      <b/>
      <sz val="12"/>
      <color rgb="FF7030A0"/>
      <name val="Arial"/>
      <family val="2"/>
      <charset val="238"/>
    </font>
    <font>
      <sz val="8"/>
      <color rgb="FF00B050"/>
      <name val="Arial Narrow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rgb="FF7030A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rgb="FF00B050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ADAE9"/>
        <bgColor indexed="64"/>
      </patternFill>
    </fill>
    <fill>
      <patternFill patternType="solid">
        <fgColor rgb="FFB6B7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rgb="FF0070C0"/>
      </left>
      <right style="medium">
        <color rgb="FF0070C0"/>
      </right>
      <top style="double">
        <color rgb="FF0070C0"/>
      </top>
      <bottom style="medium">
        <color rgb="FF0070C0"/>
      </bottom>
      <diagonal/>
    </border>
    <border>
      <left/>
      <right style="medium">
        <color rgb="FF0070C0"/>
      </right>
      <top style="double">
        <color rgb="FF0070C0"/>
      </top>
      <bottom style="medium">
        <color rgb="FF0070C0"/>
      </bottom>
      <diagonal/>
    </border>
    <border>
      <left/>
      <right style="double">
        <color rgb="FF0070C0"/>
      </right>
      <top style="double">
        <color rgb="FF0070C0"/>
      </top>
      <bottom style="medium">
        <color rgb="FF0070C0"/>
      </bottom>
      <diagonal/>
    </border>
    <border>
      <left style="double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 style="double">
        <color rgb="FF0070C0"/>
      </right>
      <top/>
      <bottom style="medium">
        <color rgb="FF0070C0"/>
      </bottom>
      <diagonal/>
    </border>
    <border>
      <left style="double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double">
        <color rgb="FF0070C0"/>
      </left>
      <right/>
      <top style="medium">
        <color rgb="FF0070C0"/>
      </top>
      <bottom style="double">
        <color rgb="FF0070C0"/>
      </bottom>
      <diagonal/>
    </border>
    <border>
      <left/>
      <right style="medium">
        <color rgb="FF0070C0"/>
      </right>
      <top style="medium">
        <color rgb="FF0070C0"/>
      </top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double">
        <color rgb="FF0070C0"/>
      </left>
      <right style="double">
        <color rgb="FF0070C0"/>
      </right>
      <top style="double">
        <color rgb="FF0070C0"/>
      </top>
      <bottom style="medium">
        <color rgb="FF0070C0"/>
      </bottom>
      <diagonal/>
    </border>
    <border>
      <left style="double">
        <color rgb="FF0070C0"/>
      </left>
      <right style="double">
        <color rgb="FF0070C0"/>
      </right>
      <top style="medium">
        <color rgb="FF0070C0"/>
      </top>
      <bottom style="medium">
        <color rgb="FF0070C0"/>
      </bottom>
      <diagonal/>
    </border>
    <border>
      <left style="double">
        <color rgb="FF0070C0"/>
      </left>
      <right style="double">
        <color rgb="FF0070C0"/>
      </right>
      <top style="medium">
        <color rgb="FF0070C0"/>
      </top>
      <bottom style="double">
        <color rgb="FF0070C0"/>
      </bottom>
      <diagonal/>
    </border>
    <border>
      <left/>
      <right/>
      <top style="double">
        <color rgb="FF0070C0"/>
      </top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 style="double">
        <color rgb="FF0070C0"/>
      </left>
      <right/>
      <top style="double">
        <color rgb="FF0070C0"/>
      </top>
      <bottom style="medium">
        <color rgb="FF0070C0"/>
      </bottom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 style="medium">
        <color rgb="FF0070C0"/>
      </left>
      <right/>
      <top/>
      <bottom style="double">
        <color rgb="FF0070C0"/>
      </bottom>
      <diagonal/>
    </border>
    <border>
      <left style="medium">
        <color rgb="FF0070C0"/>
      </left>
      <right/>
      <top style="double">
        <color rgb="FF0070C0"/>
      </top>
      <bottom/>
      <diagonal/>
    </border>
    <border>
      <left style="medium">
        <color rgb="FF0070C0"/>
      </left>
      <right/>
      <top style="double">
        <color rgb="FF0070C0"/>
      </top>
      <bottom style="medium">
        <color rgb="FF0070C0"/>
      </bottom>
      <diagonal/>
    </border>
    <border>
      <left style="double">
        <color rgb="FF0070C0"/>
      </left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 style="double">
        <color rgb="FF0070C0"/>
      </right>
      <top/>
      <bottom style="double">
        <color rgb="FF0070C0"/>
      </bottom>
      <diagonal/>
    </border>
    <border>
      <left style="double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rgb="FF0070C0"/>
      </left>
      <right style="double">
        <color rgb="FF0070C0"/>
      </right>
      <top style="double">
        <color rgb="FF0070C0"/>
      </top>
      <bottom style="medium">
        <color rgb="FF0070C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 style="double">
        <color rgb="FF0070C0"/>
      </right>
      <top/>
      <bottom style="double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 style="double">
        <color rgb="FF0070C0"/>
      </left>
      <right style="double">
        <color rgb="FF0070C0"/>
      </right>
      <top/>
      <bottom style="medium">
        <color rgb="FF0070C0"/>
      </bottom>
      <diagonal/>
    </border>
    <border>
      <left style="double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double">
        <color rgb="FF0070C0"/>
      </left>
      <right style="double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 style="double">
        <color rgb="FF0070C0"/>
      </bottom>
      <diagonal/>
    </border>
    <border>
      <left style="medium">
        <color rgb="FF0070C0"/>
      </left>
      <right style="double">
        <color rgb="FF0070C0"/>
      </right>
      <top style="medium">
        <color rgb="FF0070C0"/>
      </top>
      <bottom style="double">
        <color rgb="FF0070C0"/>
      </bottom>
      <diagonal/>
    </border>
    <border>
      <left style="double">
        <color rgb="FF0070C0"/>
      </left>
      <right/>
      <top/>
      <bottom style="medium">
        <color rgb="FF0070C0"/>
      </bottom>
      <diagonal/>
    </border>
    <border>
      <left style="double">
        <color rgb="FF0070C0"/>
      </left>
      <right style="medium">
        <color rgb="FF0070C0"/>
      </right>
      <top style="double">
        <color rgb="FF0070C0"/>
      </top>
      <bottom style="double">
        <color rgb="FF0070C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rgb="FF0070C0"/>
      </top>
      <bottom style="double">
        <color rgb="FF0070C0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double">
        <color rgb="FF0070C0"/>
      </right>
      <top style="medium">
        <color rgb="FF0070C0"/>
      </top>
      <bottom style="medium">
        <color rgb="FF0070C0"/>
      </bottom>
      <diagonal/>
    </border>
    <border>
      <left/>
      <right style="double">
        <color rgb="FF0070C0"/>
      </right>
      <top style="medium">
        <color rgb="FF0070C0"/>
      </top>
      <bottom/>
      <diagonal/>
    </border>
    <border>
      <left style="double">
        <color rgb="FF0070C0"/>
      </left>
      <right style="medium">
        <color rgb="FF0070C0"/>
      </right>
      <top/>
      <bottom style="double">
        <color rgb="FF0070C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9">
    <xf numFmtId="0" fontId="0" fillId="0" borderId="0" xfId="0"/>
    <xf numFmtId="0" fontId="0" fillId="0" borderId="0" xfId="0"/>
    <xf numFmtId="43" fontId="0" fillId="0" borderId="0" xfId="0" applyNumberFormat="1"/>
    <xf numFmtId="0" fontId="11" fillId="2" borderId="40" xfId="0" applyFont="1" applyFill="1" applyBorder="1" applyAlignment="1">
      <alignment horizontal="center" vertical="center" wrapText="1"/>
    </xf>
    <xf numFmtId="164" fontId="15" fillId="0" borderId="47" xfId="1" applyNumberFormat="1" applyFont="1" applyBorder="1" applyAlignment="1">
      <alignment horizontal="right" vertical="center" wrapText="1"/>
    </xf>
    <xf numFmtId="164" fontId="15" fillId="0" borderId="1" xfId="1" applyNumberFormat="1" applyFont="1" applyBorder="1" applyAlignment="1">
      <alignment horizontal="right" vertical="center" wrapText="1"/>
    </xf>
    <xf numFmtId="164" fontId="12" fillId="0" borderId="16" xfId="1" applyNumberFormat="1" applyFont="1" applyBorder="1" applyAlignment="1">
      <alignment horizontal="center" vertical="center" wrapText="1"/>
    </xf>
    <xf numFmtId="164" fontId="15" fillId="0" borderId="17" xfId="1" applyNumberFormat="1" applyFont="1" applyBorder="1" applyAlignment="1">
      <alignment horizontal="right" vertical="center" wrapText="1"/>
    </xf>
    <xf numFmtId="164" fontId="12" fillId="0" borderId="16" xfId="1" applyNumberFormat="1" applyFont="1" applyFill="1" applyBorder="1" applyAlignment="1">
      <alignment horizontal="center" vertical="center" wrapText="1"/>
    </xf>
    <xf numFmtId="164" fontId="12" fillId="0" borderId="25" xfId="1" applyNumberFormat="1" applyFont="1" applyBorder="1" applyAlignment="1">
      <alignment horizontal="center" vertical="center" wrapText="1"/>
    </xf>
    <xf numFmtId="164" fontId="14" fillId="0" borderId="25" xfId="1" applyNumberFormat="1" applyFont="1" applyBorder="1" applyAlignment="1">
      <alignment horizontal="right" vertical="center" wrapText="1"/>
    </xf>
    <xf numFmtId="164" fontId="14" fillId="0" borderId="10" xfId="1" applyNumberFormat="1" applyFont="1" applyBorder="1" applyAlignment="1">
      <alignment horizontal="right" vertical="center" wrapText="1"/>
    </xf>
    <xf numFmtId="164" fontId="15" fillId="0" borderId="43" xfId="1" applyNumberFormat="1" applyFont="1" applyBorder="1" applyAlignment="1">
      <alignment horizontal="right" vertical="center" wrapText="1"/>
    </xf>
    <xf numFmtId="164" fontId="18" fillId="2" borderId="44" xfId="1" applyNumberFormat="1" applyFont="1" applyFill="1" applyBorder="1" applyAlignment="1">
      <alignment horizontal="right" vertical="center" wrapText="1"/>
    </xf>
    <xf numFmtId="164" fontId="14" fillId="0" borderId="25" xfId="1" applyNumberFormat="1" applyFont="1" applyBorder="1" applyAlignment="1">
      <alignment horizontal="center" vertical="center" wrapText="1"/>
    </xf>
    <xf numFmtId="164" fontId="12" fillId="2" borderId="19" xfId="1" applyNumberFormat="1" applyFont="1" applyFill="1" applyBorder="1" applyAlignment="1">
      <alignment horizontal="center" vertical="center"/>
    </xf>
    <xf numFmtId="164" fontId="18" fillId="2" borderId="6" xfId="1" applyNumberFormat="1" applyFont="1" applyFill="1" applyBorder="1" applyAlignment="1">
      <alignment horizontal="right" vertical="center" wrapText="1"/>
    </xf>
    <xf numFmtId="164" fontId="22" fillId="3" borderId="26" xfId="1" applyNumberFormat="1" applyFont="1" applyFill="1" applyBorder="1" applyAlignment="1">
      <alignment horizontal="right" vertical="center" wrapText="1"/>
    </xf>
    <xf numFmtId="0" fontId="15" fillId="0" borderId="0" xfId="0" applyFont="1"/>
    <xf numFmtId="164" fontId="22" fillId="3" borderId="27" xfId="1" applyNumberFormat="1" applyFont="1" applyFill="1" applyBorder="1" applyAlignment="1">
      <alignment horizontal="right" vertical="center" wrapText="1"/>
    </xf>
    <xf numFmtId="164" fontId="13" fillId="0" borderId="21" xfId="1" applyNumberFormat="1" applyFont="1" applyBorder="1" applyAlignment="1">
      <alignment horizontal="center" vertical="center" wrapText="1"/>
    </xf>
    <xf numFmtId="164" fontId="13" fillId="0" borderId="17" xfId="1" applyNumberFormat="1" applyFont="1" applyBorder="1" applyAlignment="1">
      <alignment horizontal="center" vertical="center" wrapText="1"/>
    </xf>
    <xf numFmtId="164" fontId="13" fillId="0" borderId="17" xfId="1" applyNumberFormat="1" applyFont="1" applyFill="1" applyBorder="1" applyAlignment="1">
      <alignment horizontal="center" vertical="center" wrapText="1"/>
    </xf>
    <xf numFmtId="164" fontId="17" fillId="0" borderId="17" xfId="1" applyNumberFormat="1" applyFont="1" applyBorder="1" applyAlignment="1">
      <alignment horizontal="center" vertical="center" wrapText="1"/>
    </xf>
    <xf numFmtId="164" fontId="13" fillId="0" borderId="48" xfId="1" applyNumberFormat="1" applyFont="1" applyBorder="1" applyAlignment="1">
      <alignment horizontal="center" vertical="center" wrapText="1"/>
    </xf>
    <xf numFmtId="164" fontId="15" fillId="0" borderId="48" xfId="1" applyNumberFormat="1" applyFont="1" applyBorder="1" applyAlignment="1">
      <alignment horizontal="right" vertical="center" wrapText="1"/>
    </xf>
    <xf numFmtId="164" fontId="14" fillId="0" borderId="37" xfId="1" applyNumberFormat="1" applyFont="1" applyBorder="1" applyAlignment="1">
      <alignment horizontal="center" vertical="center" wrapText="1"/>
    </xf>
    <xf numFmtId="164" fontId="14" fillId="0" borderId="33" xfId="1" applyNumberFormat="1" applyFont="1" applyBorder="1" applyAlignment="1">
      <alignment horizontal="center" vertical="center" wrapText="1"/>
    </xf>
    <xf numFmtId="164" fontId="16" fillId="0" borderId="33" xfId="1" applyNumberFormat="1" applyFont="1" applyFill="1" applyBorder="1" applyAlignment="1">
      <alignment horizontal="center" vertical="center" wrapText="1"/>
    </xf>
    <xf numFmtId="164" fontId="14" fillId="0" borderId="42" xfId="1" applyNumberFormat="1" applyFont="1" applyBorder="1" applyAlignment="1">
      <alignment horizontal="center" vertical="center" wrapText="1"/>
    </xf>
    <xf numFmtId="164" fontId="19" fillId="0" borderId="25" xfId="1" applyNumberFormat="1" applyFont="1" applyBorder="1" applyAlignment="1">
      <alignment vertical="center" wrapText="1"/>
    </xf>
    <xf numFmtId="164" fontId="14" fillId="0" borderId="10" xfId="1" applyNumberFormat="1" applyFont="1" applyBorder="1" applyAlignment="1">
      <alignment horizontal="center" vertical="center" wrapText="1"/>
    </xf>
    <xf numFmtId="164" fontId="18" fillId="2" borderId="7" xfId="1" applyNumberFormat="1" applyFont="1" applyFill="1" applyBorder="1" applyAlignment="1">
      <alignment horizontal="center" vertical="center" wrapText="1"/>
    </xf>
    <xf numFmtId="164" fontId="18" fillId="2" borderId="49" xfId="1" applyNumberFormat="1" applyFont="1" applyFill="1" applyBorder="1" applyAlignment="1">
      <alignment horizontal="center" vertical="center" wrapText="1"/>
    </xf>
    <xf numFmtId="164" fontId="18" fillId="2" borderId="45" xfId="1" applyNumberFormat="1" applyFont="1" applyFill="1" applyBorder="1" applyAlignment="1">
      <alignment horizontal="center" vertical="center" wrapText="1"/>
    </xf>
    <xf numFmtId="164" fontId="18" fillId="2" borderId="0" xfId="1" applyNumberFormat="1" applyFont="1" applyFill="1" applyBorder="1" applyAlignment="1">
      <alignment horizontal="center" vertical="center" wrapText="1"/>
    </xf>
    <xf numFmtId="164" fontId="18" fillId="2" borderId="32" xfId="1" applyNumberFormat="1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164" fontId="22" fillId="6" borderId="29" xfId="1" applyNumberFormat="1" applyFont="1" applyFill="1" applyBorder="1" applyAlignment="1">
      <alignment vertical="center"/>
    </xf>
    <xf numFmtId="0" fontId="9" fillId="2" borderId="4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164" fontId="30" fillId="2" borderId="68" xfId="1" applyNumberFormat="1" applyFont="1" applyFill="1" applyBorder="1" applyAlignment="1">
      <alignment horizontal="center" wrapText="1"/>
    </xf>
    <xf numFmtId="0" fontId="17" fillId="4" borderId="11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wrapText="1"/>
    </xf>
    <xf numFmtId="164" fontId="30" fillId="2" borderId="34" xfId="1" applyNumberFormat="1" applyFont="1" applyFill="1" applyBorder="1" applyAlignment="1">
      <alignment horizontal="center" wrapText="1"/>
    </xf>
    <xf numFmtId="164" fontId="30" fillId="2" borderId="9" xfId="1" applyNumberFormat="1" applyFont="1" applyFill="1" applyBorder="1" applyAlignment="1">
      <alignment horizontal="center" wrapText="1"/>
    </xf>
    <xf numFmtId="164" fontId="30" fillId="2" borderId="72" xfId="1" applyNumberFormat="1" applyFont="1" applyFill="1" applyBorder="1" applyAlignment="1">
      <alignment horizontal="center" wrapText="1"/>
    </xf>
    <xf numFmtId="164" fontId="30" fillId="2" borderId="8" xfId="1" applyNumberFormat="1" applyFont="1" applyFill="1" applyBorder="1" applyAlignment="1">
      <alignment horizontal="center" wrapText="1"/>
    </xf>
    <xf numFmtId="0" fontId="35" fillId="2" borderId="6" xfId="0" applyFont="1" applyFill="1" applyBorder="1" applyAlignment="1">
      <alignment horizontal="center" vertical="center" wrapText="1"/>
    </xf>
    <xf numFmtId="0" fontId="35" fillId="2" borderId="40" xfId="0" applyFont="1" applyFill="1" applyBorder="1" applyAlignment="1">
      <alignment horizontal="center" vertical="center" wrapText="1"/>
    </xf>
    <xf numFmtId="164" fontId="30" fillId="2" borderId="54" xfId="1" applyNumberFormat="1" applyFont="1" applyFill="1" applyBorder="1" applyAlignment="1">
      <alignment horizontal="center" wrapText="1"/>
    </xf>
    <xf numFmtId="0" fontId="11" fillId="2" borderId="74" xfId="0" applyFont="1" applyFill="1" applyBorder="1" applyAlignment="1">
      <alignment horizontal="center" vertical="center" wrapText="1"/>
    </xf>
    <xf numFmtId="164" fontId="38" fillId="8" borderId="79" xfId="1" applyNumberFormat="1" applyFont="1" applyFill="1" applyBorder="1" applyAlignment="1">
      <alignment horizontal="right" vertical="center" wrapText="1"/>
    </xf>
    <xf numFmtId="164" fontId="38" fillId="8" borderId="3" xfId="1" applyNumberFormat="1" applyFont="1" applyFill="1" applyBorder="1" applyAlignment="1">
      <alignment horizontal="right" vertical="center" wrapText="1"/>
    </xf>
    <xf numFmtId="164" fontId="39" fillId="8" borderId="43" xfId="1" applyNumberFormat="1" applyFont="1" applyFill="1" applyBorder="1" applyAlignment="1">
      <alignment horizontal="right" vertical="center" wrapText="1"/>
    </xf>
    <xf numFmtId="164" fontId="40" fillId="7" borderId="54" xfId="1" applyNumberFormat="1" applyFont="1" applyFill="1" applyBorder="1" applyAlignment="1">
      <alignment horizontal="right" vertical="center" wrapText="1"/>
    </xf>
    <xf numFmtId="164" fontId="45" fillId="2" borderId="8" xfId="1" applyNumberFormat="1" applyFont="1" applyFill="1" applyBorder="1" applyAlignment="1">
      <alignment horizontal="center" wrapText="1"/>
    </xf>
    <xf numFmtId="164" fontId="45" fillId="2" borderId="20" xfId="1" applyNumberFormat="1" applyFont="1" applyFill="1" applyBorder="1" applyAlignment="1">
      <alignment horizontal="right" vertical="center" wrapText="1"/>
    </xf>
    <xf numFmtId="0" fontId="15" fillId="5" borderId="24" xfId="0" applyFont="1" applyFill="1" applyBorder="1" applyAlignment="1">
      <alignment horizontal="center"/>
    </xf>
    <xf numFmtId="0" fontId="15" fillId="0" borderId="0" xfId="0" applyFont="1" applyFill="1"/>
    <xf numFmtId="165" fontId="32" fillId="0" borderId="0" xfId="1" applyNumberFormat="1" applyFont="1" applyFill="1" applyAlignment="1">
      <alignment horizontal="right" wrapText="1"/>
    </xf>
    <xf numFmtId="0" fontId="0" fillId="0" borderId="0" xfId="0" applyFill="1"/>
    <xf numFmtId="0" fontId="12" fillId="0" borderId="25" xfId="0" applyFont="1" applyFill="1" applyBorder="1"/>
    <xf numFmtId="43" fontId="12" fillId="0" borderId="25" xfId="1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0" fontId="23" fillId="0" borderId="25" xfId="0" applyFont="1" applyFill="1" applyBorder="1"/>
    <xf numFmtId="0" fontId="12" fillId="5" borderId="25" xfId="0" applyFont="1" applyFill="1" applyBorder="1"/>
    <xf numFmtId="0" fontId="15" fillId="0" borderId="0" xfId="0" applyFont="1" applyBorder="1" applyAlignment="1">
      <alignment wrapText="1"/>
    </xf>
    <xf numFmtId="0" fontId="15" fillId="0" borderId="0" xfId="0" applyFont="1" applyAlignment="1">
      <alignment wrapText="1"/>
    </xf>
    <xf numFmtId="164" fontId="18" fillId="2" borderId="68" xfId="1" applyNumberFormat="1" applyFont="1" applyFill="1" applyBorder="1" applyAlignment="1">
      <alignment horizontal="center" wrapText="1"/>
    </xf>
    <xf numFmtId="0" fontId="15" fillId="0" borderId="0" xfId="0" applyFont="1" applyFill="1" applyAlignment="1"/>
    <xf numFmtId="0" fontId="42" fillId="0" borderId="107" xfId="0" applyFont="1" applyBorder="1" applyAlignment="1">
      <alignment vertical="top" wrapText="1"/>
    </xf>
    <xf numFmtId="0" fontId="19" fillId="0" borderId="103" xfId="0" applyFont="1" applyBorder="1" applyAlignment="1">
      <alignment vertical="top" wrapText="1"/>
    </xf>
    <xf numFmtId="0" fontId="43" fillId="0" borderId="103" xfId="0" applyFont="1" applyBorder="1" applyAlignment="1">
      <alignment vertical="top" wrapText="1"/>
    </xf>
    <xf numFmtId="0" fontId="10" fillId="9" borderId="95" xfId="0" applyFont="1" applyFill="1" applyBorder="1" applyAlignment="1">
      <alignment horizontal="center" vertical="center" wrapText="1"/>
    </xf>
    <xf numFmtId="0" fontId="12" fillId="0" borderId="109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164" fontId="18" fillId="0" borderId="5" xfId="1" applyNumberFormat="1" applyFont="1" applyBorder="1" applyAlignment="1">
      <alignment vertical="center" wrapText="1"/>
    </xf>
    <xf numFmtId="164" fontId="18" fillId="0" borderId="2" xfId="1" applyNumberFormat="1" applyFont="1" applyBorder="1" applyAlignment="1">
      <alignment vertical="center" wrapText="1"/>
    </xf>
    <xf numFmtId="164" fontId="18" fillId="0" borderId="2" xfId="1" applyNumberFormat="1" applyFont="1" applyFill="1" applyBorder="1" applyAlignment="1">
      <alignment vertical="center" wrapText="1"/>
    </xf>
    <xf numFmtId="164" fontId="18" fillId="0" borderId="4" xfId="1" applyNumberFormat="1" applyFont="1" applyBorder="1" applyAlignment="1">
      <alignment vertical="center" wrapText="1"/>
    </xf>
    <xf numFmtId="0" fontId="0" fillId="0" borderId="0" xfId="0"/>
    <xf numFmtId="164" fontId="38" fillId="8" borderId="35" xfId="1" applyNumberFormat="1" applyFont="1" applyFill="1" applyBorder="1" applyAlignment="1">
      <alignment horizontal="right" vertical="center" wrapText="1"/>
    </xf>
    <xf numFmtId="164" fontId="38" fillId="8" borderId="67" xfId="1" applyNumberFormat="1" applyFont="1" applyFill="1" applyBorder="1" applyAlignment="1">
      <alignment horizontal="right" vertical="center" wrapText="1"/>
    </xf>
    <xf numFmtId="0" fontId="40" fillId="0" borderId="21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48" xfId="0" applyFont="1" applyBorder="1" applyAlignment="1">
      <alignment horizontal="center" vertical="center" wrapText="1"/>
    </xf>
    <xf numFmtId="0" fontId="40" fillId="0" borderId="110" xfId="0" applyFont="1" applyBorder="1" applyAlignment="1">
      <alignment horizontal="center" vertical="center" wrapText="1"/>
    </xf>
    <xf numFmtId="0" fontId="40" fillId="0" borderId="17" xfId="0" applyFont="1" applyFill="1" applyBorder="1" applyAlignment="1">
      <alignment horizontal="center" vertical="center" wrapText="1"/>
    </xf>
    <xf numFmtId="164" fontId="38" fillId="0" borderId="1" xfId="1" applyNumberFormat="1" applyFont="1" applyBorder="1" applyAlignment="1">
      <alignment horizontal="right" vertical="center" wrapText="1"/>
    </xf>
    <xf numFmtId="0" fontId="25" fillId="8" borderId="18" xfId="0" applyFont="1" applyFill="1" applyBorder="1" applyAlignment="1">
      <alignment horizontal="center" vertical="center" wrapText="1"/>
    </xf>
    <xf numFmtId="0" fontId="25" fillId="7" borderId="14" xfId="0" applyFont="1" applyFill="1" applyBorder="1" applyAlignment="1">
      <alignment horizontal="center" vertical="center" wrapText="1"/>
    </xf>
    <xf numFmtId="0" fontId="11" fillId="2" borderId="73" xfId="0" applyFont="1" applyFill="1" applyBorder="1" applyAlignment="1">
      <alignment horizontal="center" vertical="center" wrapText="1"/>
    </xf>
    <xf numFmtId="164" fontId="38" fillId="0" borderId="38" xfId="1" applyNumberFormat="1" applyFont="1" applyBorder="1" applyAlignment="1">
      <alignment horizontal="right" vertical="center" wrapText="1"/>
    </xf>
    <xf numFmtId="164" fontId="38" fillId="0" borderId="47" xfId="1" applyNumberFormat="1" applyFont="1" applyBorder="1" applyAlignment="1">
      <alignment horizontal="right" vertical="center" wrapText="1"/>
    </xf>
    <xf numFmtId="0" fontId="29" fillId="7" borderId="7" xfId="0" applyFont="1" applyFill="1" applyBorder="1" applyAlignment="1">
      <alignment horizontal="center" vertical="center" wrapText="1"/>
    </xf>
    <xf numFmtId="164" fontId="40" fillId="7" borderId="52" xfId="1" applyNumberFormat="1" applyFont="1" applyFill="1" applyBorder="1" applyAlignment="1">
      <alignment horizontal="right" vertical="center" wrapText="1"/>
    </xf>
    <xf numFmtId="164" fontId="38" fillId="8" borderId="42" xfId="1" applyNumberFormat="1" applyFont="1" applyFill="1" applyBorder="1" applyAlignment="1">
      <alignment horizontal="right" vertical="center" wrapText="1"/>
    </xf>
    <xf numFmtId="164" fontId="40" fillId="7" borderId="34" xfId="1" applyNumberFormat="1" applyFont="1" applyFill="1" applyBorder="1" applyAlignment="1">
      <alignment horizontal="right" vertical="center" wrapText="1"/>
    </xf>
    <xf numFmtId="164" fontId="40" fillId="7" borderId="9" xfId="1" applyNumberFormat="1" applyFont="1" applyFill="1" applyBorder="1" applyAlignment="1">
      <alignment horizontal="right" vertical="center" wrapText="1"/>
    </xf>
    <xf numFmtId="164" fontId="40" fillId="7" borderId="49" xfId="1" applyNumberFormat="1" applyFont="1" applyFill="1" applyBorder="1" applyAlignment="1">
      <alignment horizontal="right" vertical="center" wrapText="1"/>
    </xf>
    <xf numFmtId="0" fontId="6" fillId="0" borderId="0" xfId="0" applyFont="1"/>
    <xf numFmtId="0" fontId="4" fillId="2" borderId="8" xfId="0" applyFont="1" applyFill="1" applyBorder="1" applyAlignment="1">
      <alignment horizontal="center" wrapText="1"/>
    </xf>
    <xf numFmtId="0" fontId="46" fillId="0" borderId="0" xfId="0" applyFont="1"/>
    <xf numFmtId="0" fontId="47" fillId="0" borderId="0" xfId="0" applyFont="1"/>
    <xf numFmtId="0" fontId="3" fillId="0" borderId="0" xfId="0" applyFont="1"/>
    <xf numFmtId="0" fontId="11" fillId="2" borderId="39" xfId="0" applyFont="1" applyFill="1" applyBorder="1" applyAlignment="1">
      <alignment horizontal="center" vertical="center" wrapText="1"/>
    </xf>
    <xf numFmtId="0" fontId="35" fillId="2" borderId="53" xfId="0" applyFont="1" applyFill="1" applyBorder="1" applyAlignment="1">
      <alignment horizontal="center" vertical="center" wrapText="1"/>
    </xf>
    <xf numFmtId="164" fontId="38" fillId="8" borderId="99" xfId="1" applyNumberFormat="1" applyFont="1" applyFill="1" applyBorder="1" applyAlignment="1">
      <alignment horizontal="right" vertical="center" wrapText="1"/>
    </xf>
    <xf numFmtId="164" fontId="40" fillId="7" borderId="100" xfId="1" applyNumberFormat="1" applyFont="1" applyFill="1" applyBorder="1" applyAlignment="1">
      <alignment horizontal="right" vertical="center" wrapText="1"/>
    </xf>
    <xf numFmtId="164" fontId="39" fillId="0" borderId="38" xfId="1" applyNumberFormat="1" applyFont="1" applyBorder="1" applyAlignment="1">
      <alignment horizontal="right" vertical="center" wrapText="1"/>
    </xf>
    <xf numFmtId="164" fontId="39" fillId="0" borderId="47" xfId="1" applyNumberFormat="1" applyFont="1" applyBorder="1" applyAlignment="1">
      <alignment horizontal="right" vertical="center" wrapText="1"/>
    </xf>
    <xf numFmtId="164" fontId="39" fillId="0" borderId="1" xfId="1" applyNumberFormat="1" applyFont="1" applyBorder="1" applyAlignment="1">
      <alignment horizontal="right" vertical="center" wrapText="1"/>
    </xf>
    <xf numFmtId="0" fontId="11" fillId="2" borderId="114" xfId="0" applyFont="1" applyFill="1" applyBorder="1" applyAlignment="1">
      <alignment horizontal="center" vertical="center" wrapText="1"/>
    </xf>
    <xf numFmtId="164" fontId="40" fillId="7" borderId="72" xfId="1" applyNumberFormat="1" applyFont="1" applyFill="1" applyBorder="1" applyAlignment="1">
      <alignment horizontal="right" vertical="center" wrapText="1"/>
    </xf>
    <xf numFmtId="0" fontId="35" fillId="2" borderId="111" xfId="0" applyFont="1" applyFill="1" applyBorder="1" applyAlignment="1">
      <alignment horizontal="center" vertical="center" wrapText="1"/>
    </xf>
    <xf numFmtId="164" fontId="39" fillId="0" borderId="37" xfId="1" applyNumberFormat="1" applyFont="1" applyBorder="1" applyAlignment="1">
      <alignment horizontal="right" vertical="center" wrapText="1"/>
    </xf>
    <xf numFmtId="164" fontId="39" fillId="0" borderId="33" xfId="1" applyNumberFormat="1" applyFont="1" applyBorder="1" applyAlignment="1">
      <alignment horizontal="right" vertical="center" wrapText="1"/>
    </xf>
    <xf numFmtId="164" fontId="39" fillId="8" borderId="42" xfId="1" applyNumberFormat="1" applyFont="1" applyFill="1" applyBorder="1" applyAlignment="1">
      <alignment horizontal="right" vertical="center" wrapText="1"/>
    </xf>
    <xf numFmtId="16" fontId="11" fillId="2" borderId="102" xfId="0" applyNumberFormat="1" applyFont="1" applyFill="1" applyBorder="1" applyAlignment="1">
      <alignment horizontal="center" vertical="center" wrapText="1"/>
    </xf>
    <xf numFmtId="164" fontId="38" fillId="0" borderId="43" xfId="1" applyNumberFormat="1" applyFont="1" applyBorder="1" applyAlignment="1">
      <alignment horizontal="right" vertical="center" wrapText="1"/>
    </xf>
    <xf numFmtId="0" fontId="35" fillId="2" borderId="97" xfId="0" applyFont="1" applyFill="1" applyBorder="1" applyAlignment="1">
      <alignment horizontal="center" vertical="center" wrapText="1"/>
    </xf>
    <xf numFmtId="0" fontId="35" fillId="2" borderId="98" xfId="0" applyFont="1" applyFill="1" applyBorder="1" applyAlignment="1">
      <alignment horizontal="center" vertical="center" wrapText="1"/>
    </xf>
    <xf numFmtId="0" fontId="35" fillId="2" borderId="50" xfId="0" applyFont="1" applyFill="1" applyBorder="1" applyAlignment="1">
      <alignment horizontal="center" vertical="center" wrapText="1"/>
    </xf>
    <xf numFmtId="0" fontId="35" fillId="2" borderId="47" xfId="0" applyFont="1" applyFill="1" applyBorder="1" applyAlignment="1">
      <alignment horizontal="center" vertical="center" wrapText="1"/>
    </xf>
    <xf numFmtId="0" fontId="35" fillId="2" borderId="47" xfId="0" applyFont="1" applyFill="1" applyBorder="1" applyAlignment="1">
      <alignment horizontal="center" vertical="center"/>
    </xf>
    <xf numFmtId="164" fontId="8" fillId="0" borderId="1" xfId="1" applyNumberFormat="1" applyFont="1" applyBorder="1" applyAlignment="1">
      <alignment horizontal="right" vertical="center" wrapText="1"/>
    </xf>
    <xf numFmtId="164" fontId="7" fillId="0" borderId="47" xfId="1" applyNumberFormat="1" applyFont="1" applyBorder="1" applyAlignment="1" applyProtection="1">
      <alignment horizontal="right" vertical="center" wrapText="1"/>
      <protection locked="0"/>
    </xf>
    <xf numFmtId="0" fontId="35" fillId="2" borderId="59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67" xfId="0" applyFont="1" applyFill="1" applyBorder="1" applyAlignment="1">
      <alignment horizontal="center" vertical="center" wrapText="1"/>
    </xf>
    <xf numFmtId="0" fontId="35" fillId="2" borderId="102" xfId="0" applyFont="1" applyFill="1" applyBorder="1" applyAlignment="1">
      <alignment horizontal="center" vertical="center" wrapText="1"/>
    </xf>
    <xf numFmtId="0" fontId="35" fillId="2" borderId="86" xfId="0" applyFont="1" applyFill="1" applyBorder="1" applyAlignment="1">
      <alignment horizontal="center" vertical="center" wrapText="1"/>
    </xf>
    <xf numFmtId="0" fontId="35" fillId="2" borderId="39" xfId="0" applyFont="1" applyFill="1" applyBorder="1" applyAlignment="1">
      <alignment horizontal="center" vertical="center" wrapText="1"/>
    </xf>
    <xf numFmtId="164" fontId="18" fillId="2" borderId="52" xfId="1" applyNumberFormat="1" applyFont="1" applyFill="1" applyBorder="1" applyAlignment="1">
      <alignment horizontal="center" vertical="center" wrapText="1"/>
    </xf>
    <xf numFmtId="164" fontId="40" fillId="2" borderId="8" xfId="1" applyNumberFormat="1" applyFont="1" applyFill="1" applyBorder="1" applyAlignment="1">
      <alignment horizontal="center" wrapText="1"/>
    </xf>
    <xf numFmtId="164" fontId="40" fillId="2" borderId="9" xfId="1" applyNumberFormat="1" applyFont="1" applyFill="1" applyBorder="1" applyAlignment="1">
      <alignment horizontal="center" wrapText="1"/>
    </xf>
    <xf numFmtId="0" fontId="35" fillId="2" borderId="5" xfId="0" applyFont="1" applyFill="1" applyBorder="1" applyAlignment="1">
      <alignment horizontal="center" vertical="center" wrapText="1"/>
    </xf>
    <xf numFmtId="0" fontId="35" fillId="2" borderId="7" xfId="0" applyFont="1" applyFill="1" applyBorder="1" applyAlignment="1">
      <alignment horizontal="center" vertical="center" wrapText="1"/>
    </xf>
    <xf numFmtId="0" fontId="15" fillId="5" borderId="10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164" fontId="40" fillId="7" borderId="68" xfId="1" applyNumberFormat="1" applyFont="1" applyFill="1" applyBorder="1" applyAlignment="1">
      <alignment horizontal="right" vertical="center" wrapText="1"/>
    </xf>
    <xf numFmtId="2" fontId="3" fillId="11" borderId="0" xfId="0" applyNumberFormat="1" applyFont="1" applyFill="1"/>
    <xf numFmtId="0" fontId="25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164" fontId="40" fillId="0" borderId="0" xfId="1" applyNumberFormat="1" applyFont="1" applyFill="1" applyBorder="1" applyAlignment="1">
      <alignment horizontal="right" vertical="center" wrapText="1"/>
    </xf>
    <xf numFmtId="164" fontId="38" fillId="0" borderId="89" xfId="1" applyNumberFormat="1" applyFont="1" applyBorder="1" applyAlignment="1">
      <alignment horizontal="center" vertical="center" wrapText="1"/>
    </xf>
    <xf numFmtId="164" fontId="38" fillId="0" borderId="77" xfId="1" applyNumberFormat="1" applyFont="1" applyBorder="1" applyAlignment="1">
      <alignment horizontal="center" vertical="center" wrapText="1"/>
    </xf>
    <xf numFmtId="164" fontId="38" fillId="0" borderId="62" xfId="1" applyNumberFormat="1" applyFont="1" applyBorder="1" applyAlignment="1">
      <alignment horizontal="center" vertical="center" wrapText="1"/>
    </xf>
    <xf numFmtId="164" fontId="38" fillId="0" borderId="60" xfId="1" applyNumberFormat="1" applyFont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164" fontId="41" fillId="8" borderId="42" xfId="1" applyNumberFormat="1" applyFont="1" applyFill="1" applyBorder="1" applyAlignment="1">
      <alignment horizontal="right" vertical="center" wrapText="1"/>
    </xf>
    <xf numFmtId="164" fontId="41" fillId="8" borderId="43" xfId="1" applyNumberFormat="1" applyFont="1" applyFill="1" applyBorder="1" applyAlignment="1">
      <alignment horizontal="right" vertical="center" wrapText="1"/>
    </xf>
    <xf numFmtId="164" fontId="39" fillId="0" borderId="127" xfId="1" applyNumberFormat="1" applyFont="1" applyBorder="1" applyAlignment="1">
      <alignment horizontal="right" vertical="center" wrapText="1"/>
    </xf>
    <xf numFmtId="164" fontId="31" fillId="0" borderId="1" xfId="1" applyNumberFormat="1" applyFont="1" applyBorder="1" applyAlignment="1">
      <alignment horizontal="center" wrapText="1"/>
    </xf>
    <xf numFmtId="164" fontId="45" fillId="2" borderId="52" xfId="1" applyNumberFormat="1" applyFont="1" applyFill="1" applyBorder="1" applyAlignment="1">
      <alignment horizontal="center" vertical="center" wrapText="1"/>
    </xf>
    <xf numFmtId="164" fontId="31" fillId="0" borderId="38" xfId="1" applyNumberFormat="1" applyFont="1" applyBorder="1" applyAlignment="1">
      <alignment horizontal="center" wrapText="1"/>
    </xf>
    <xf numFmtId="164" fontId="28" fillId="0" borderId="69" xfId="1" applyNumberFormat="1" applyFont="1" applyBorder="1" applyAlignment="1">
      <alignment horizontal="center" vertical="center" wrapText="1"/>
    </xf>
    <xf numFmtId="164" fontId="28" fillId="0" borderId="123" xfId="1" applyNumberFormat="1" applyFont="1" applyBorder="1" applyAlignment="1">
      <alignment horizontal="center" vertical="center" wrapText="1"/>
    </xf>
    <xf numFmtId="0" fontId="35" fillId="9" borderId="60" xfId="0" applyFont="1" applyFill="1" applyBorder="1" applyAlignment="1">
      <alignment horizontal="center" vertical="center" wrapText="1"/>
    </xf>
    <xf numFmtId="0" fontId="35" fillId="9" borderId="62" xfId="0" applyFont="1" applyFill="1" applyBorder="1" applyAlignment="1">
      <alignment horizontal="center" vertical="center" wrapText="1"/>
    </xf>
    <xf numFmtId="0" fontId="35" fillId="9" borderId="52" xfId="0" applyFont="1" applyFill="1" applyBorder="1" applyAlignment="1">
      <alignment horizontal="center" vertical="center" wrapText="1"/>
    </xf>
    <xf numFmtId="164" fontId="28" fillId="0" borderId="30" xfId="1" applyNumberFormat="1" applyFont="1" applyFill="1" applyBorder="1" applyAlignment="1">
      <alignment horizontal="center" vertical="center" wrapText="1"/>
    </xf>
    <xf numFmtId="164" fontId="28" fillId="0" borderId="69" xfId="1" applyNumberFormat="1" applyFont="1" applyFill="1" applyBorder="1" applyAlignment="1">
      <alignment horizontal="center" vertical="center" wrapText="1"/>
    </xf>
    <xf numFmtId="164" fontId="44" fillId="0" borderId="17" xfId="1" applyNumberFormat="1" applyFont="1" applyBorder="1" applyAlignment="1">
      <alignment horizontal="right" vertical="center" wrapText="1"/>
    </xf>
    <xf numFmtId="164" fontId="14" fillId="0" borderId="65" xfId="1" applyNumberFormat="1" applyFont="1" applyBorder="1" applyAlignment="1">
      <alignment horizontal="center" vertical="center" wrapText="1"/>
    </xf>
    <xf numFmtId="164" fontId="44" fillId="0" borderId="1" xfId="1" applyNumberFormat="1" applyFont="1" applyBorder="1" applyAlignment="1">
      <alignment horizontal="right" vertical="center" wrapText="1"/>
    </xf>
    <xf numFmtId="164" fontId="13" fillId="0" borderId="88" xfId="1" applyNumberFormat="1" applyFont="1" applyBorder="1" applyAlignment="1">
      <alignment horizontal="left" vertical="center" wrapText="1"/>
    </xf>
    <xf numFmtId="164" fontId="13" fillId="0" borderId="124" xfId="1" applyNumberFormat="1" applyFont="1" applyBorder="1" applyAlignment="1">
      <alignment horizontal="left" vertical="center" wrapText="1"/>
    </xf>
    <xf numFmtId="164" fontId="14" fillId="0" borderId="59" xfId="1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164" fontId="33" fillId="0" borderId="0" xfId="1" applyNumberFormat="1" applyFont="1" applyAlignment="1"/>
    <xf numFmtId="164" fontId="34" fillId="0" borderId="0" xfId="1" applyNumberFormat="1" applyFont="1" applyBorder="1" applyAlignment="1">
      <alignment vertical="center"/>
    </xf>
    <xf numFmtId="164" fontId="11" fillId="0" borderId="0" xfId="1" applyNumberFormat="1" applyFont="1" applyFill="1" applyBorder="1" applyAlignment="1">
      <alignment horizontal="center" vertical="center" wrapText="1"/>
    </xf>
    <xf numFmtId="164" fontId="38" fillId="8" borderId="80" xfId="1" applyNumberFormat="1" applyFont="1" applyFill="1" applyBorder="1" applyAlignment="1">
      <alignment horizontal="right" vertical="center" wrapText="1"/>
    </xf>
    <xf numFmtId="164" fontId="38" fillId="0" borderId="57" xfId="1" applyNumberFormat="1" applyFont="1" applyBorder="1" applyAlignment="1">
      <alignment horizontal="center" vertical="center" wrapText="1"/>
    </xf>
    <xf numFmtId="164" fontId="38" fillId="0" borderId="85" xfId="1" applyNumberFormat="1" applyFont="1" applyBorder="1" applyAlignment="1">
      <alignment horizontal="center" vertical="center" wrapText="1"/>
    </xf>
    <xf numFmtId="164" fontId="38" fillId="0" borderId="123" xfId="1" applyNumberFormat="1" applyFont="1" applyBorder="1" applyAlignment="1">
      <alignment horizontal="center" vertical="center" wrapText="1"/>
    </xf>
    <xf numFmtId="164" fontId="38" fillId="0" borderId="56" xfId="1" applyNumberFormat="1" applyFont="1" applyBorder="1" applyAlignment="1">
      <alignment horizontal="center" vertical="center" wrapText="1"/>
    </xf>
    <xf numFmtId="0" fontId="51" fillId="2" borderId="70" xfId="0" applyFont="1" applyFill="1" applyBorder="1" applyAlignment="1">
      <alignment horizontal="center" vertical="center" wrapText="1"/>
    </xf>
    <xf numFmtId="0" fontId="51" fillId="2" borderId="6" xfId="0" applyFont="1" applyFill="1" applyBorder="1" applyAlignment="1">
      <alignment horizontal="center" vertical="center" wrapText="1"/>
    </xf>
    <xf numFmtId="0" fontId="51" fillId="2" borderId="47" xfId="0" applyFont="1" applyFill="1" applyBorder="1" applyAlignment="1">
      <alignment horizontal="center" vertical="center" wrapText="1"/>
    </xf>
    <xf numFmtId="0" fontId="51" fillId="2" borderId="78" xfId="0" applyFont="1" applyFill="1" applyBorder="1" applyAlignment="1">
      <alignment horizontal="center" vertical="center" wrapText="1"/>
    </xf>
    <xf numFmtId="0" fontId="53" fillId="0" borderId="0" xfId="0" applyFont="1"/>
    <xf numFmtId="0" fontId="51" fillId="2" borderId="96" xfId="0" applyFont="1" applyFill="1" applyBorder="1" applyAlignment="1">
      <alignment horizontal="center" vertical="center" wrapText="1"/>
    </xf>
    <xf numFmtId="0" fontId="51" fillId="2" borderId="40" xfId="0" applyFont="1" applyFill="1" applyBorder="1" applyAlignment="1">
      <alignment horizontal="center" vertical="center" wrapText="1"/>
    </xf>
    <xf numFmtId="0" fontId="51" fillId="2" borderId="51" xfId="0" applyFont="1" applyFill="1" applyBorder="1" applyAlignment="1">
      <alignment horizontal="center" vertical="center" wrapText="1"/>
    </xf>
    <xf numFmtId="0" fontId="51" fillId="2" borderId="33" xfId="0" applyFont="1" applyFill="1" applyBorder="1" applyAlignment="1">
      <alignment horizontal="center" vertical="center" wrapText="1"/>
    </xf>
    <xf numFmtId="0" fontId="58" fillId="2" borderId="19" xfId="0" applyFont="1" applyFill="1" applyBorder="1" applyAlignment="1">
      <alignment horizontal="center" vertical="center" wrapText="1"/>
    </xf>
    <xf numFmtId="0" fontId="59" fillId="2" borderId="8" xfId="0" applyFont="1" applyFill="1" applyBorder="1" applyAlignment="1">
      <alignment horizontal="center" wrapText="1"/>
    </xf>
    <xf numFmtId="0" fontId="58" fillId="0" borderId="0" xfId="0" applyFont="1"/>
    <xf numFmtId="0" fontId="51" fillId="2" borderId="42" xfId="0" applyFont="1" applyFill="1" applyBorder="1" applyAlignment="1">
      <alignment horizontal="center" vertical="center" wrapText="1"/>
    </xf>
    <xf numFmtId="0" fontId="52" fillId="0" borderId="0" xfId="0" applyFont="1"/>
    <xf numFmtId="164" fontId="60" fillId="0" borderId="66" xfId="1" applyNumberFormat="1" applyFont="1" applyBorder="1" applyAlignment="1">
      <alignment horizontal="right" wrapText="1"/>
    </xf>
    <xf numFmtId="164" fontId="50" fillId="0" borderId="1" xfId="1" applyNumberFormat="1" applyFont="1" applyBorder="1" applyAlignment="1" applyProtection="1">
      <alignment horizontal="right" vertical="center" wrapText="1"/>
      <protection locked="0"/>
    </xf>
    <xf numFmtId="164" fontId="50" fillId="0" borderId="97" xfId="1" applyNumberFormat="1" applyFont="1" applyBorder="1" applyAlignment="1" applyProtection="1">
      <alignment horizontal="right" vertical="center" wrapText="1"/>
      <protection locked="0"/>
    </xf>
    <xf numFmtId="164" fontId="50" fillId="0" borderId="47" xfId="1" applyNumberFormat="1" applyFont="1" applyBorder="1" applyAlignment="1" applyProtection="1">
      <alignment horizontal="right" vertical="center" wrapText="1"/>
      <protection locked="0"/>
    </xf>
    <xf numFmtId="164" fontId="40" fillId="2" borderId="68" xfId="1" applyNumberFormat="1" applyFont="1" applyFill="1" applyBorder="1" applyAlignment="1">
      <alignment horizontal="right" vertical="center" wrapText="1"/>
    </xf>
    <xf numFmtId="164" fontId="40" fillId="2" borderId="68" xfId="1" applyNumberFormat="1" applyFont="1" applyFill="1" applyBorder="1" applyAlignment="1">
      <alignment horizontal="right" wrapText="1"/>
    </xf>
    <xf numFmtId="164" fontId="40" fillId="2" borderId="34" xfId="1" applyNumberFormat="1" applyFont="1" applyFill="1" applyBorder="1" applyAlignment="1">
      <alignment horizontal="right" wrapText="1"/>
    </xf>
    <xf numFmtId="164" fontId="40" fillId="2" borderId="71" xfId="1" applyNumberFormat="1" applyFont="1" applyFill="1" applyBorder="1" applyAlignment="1">
      <alignment horizontal="center" wrapText="1"/>
    </xf>
    <xf numFmtId="164" fontId="40" fillId="2" borderId="9" xfId="1" applyNumberFormat="1" applyFont="1" applyFill="1" applyBorder="1" applyAlignment="1">
      <alignment horizontal="right" wrapText="1"/>
    </xf>
    <xf numFmtId="164" fontId="40" fillId="2" borderId="72" xfId="1" applyNumberFormat="1" applyFont="1" applyFill="1" applyBorder="1" applyAlignment="1">
      <alignment horizontal="right" wrapText="1"/>
    </xf>
    <xf numFmtId="164" fontId="40" fillId="2" borderId="8" xfId="1" applyNumberFormat="1" applyFont="1" applyFill="1" applyBorder="1" applyAlignment="1">
      <alignment horizontal="right" wrapText="1"/>
    </xf>
    <xf numFmtId="0" fontId="58" fillId="0" borderId="0" xfId="0" applyFont="1" applyFill="1" applyBorder="1" applyAlignment="1">
      <alignment horizontal="center" vertical="center" wrapText="1"/>
    </xf>
    <xf numFmtId="0" fontId="59" fillId="0" borderId="0" xfId="0" applyFont="1" applyFill="1" applyBorder="1" applyAlignment="1">
      <alignment horizontal="center" wrapText="1"/>
    </xf>
    <xf numFmtId="164" fontId="40" fillId="0" borderId="0" xfId="1" applyNumberFormat="1" applyFont="1" applyFill="1" applyBorder="1" applyAlignment="1">
      <alignment horizontal="right" wrapText="1"/>
    </xf>
    <xf numFmtId="164" fontId="40" fillId="0" borderId="0" xfId="1" applyNumberFormat="1" applyFont="1" applyFill="1" applyBorder="1" applyAlignment="1">
      <alignment horizontal="center" wrapText="1"/>
    </xf>
    <xf numFmtId="2" fontId="9" fillId="11" borderId="0" xfId="0" applyNumberFormat="1" applyFont="1" applyFill="1"/>
    <xf numFmtId="164" fontId="39" fillId="0" borderId="1" xfId="1" applyNumberFormat="1" applyFont="1" applyBorder="1" applyAlignment="1">
      <alignment horizontal="center" wrapText="1"/>
    </xf>
    <xf numFmtId="164" fontId="40" fillId="2" borderId="72" xfId="1" applyNumberFormat="1" applyFont="1" applyFill="1" applyBorder="1" applyAlignment="1">
      <alignment horizontal="center" wrapText="1"/>
    </xf>
    <xf numFmtId="164" fontId="40" fillId="2" borderId="68" xfId="1" applyNumberFormat="1" applyFont="1" applyFill="1" applyBorder="1" applyAlignment="1">
      <alignment horizontal="center" wrapText="1"/>
    </xf>
    <xf numFmtId="164" fontId="39" fillId="0" borderId="126" xfId="1" applyNumberFormat="1" applyFont="1" applyBorder="1" applyAlignment="1">
      <alignment horizontal="right" vertical="center" wrapText="1"/>
    </xf>
    <xf numFmtId="164" fontId="40" fillId="7" borderId="8" xfId="1" applyNumberFormat="1" applyFont="1" applyFill="1" applyBorder="1" applyAlignment="1">
      <alignment horizontal="right" vertical="center" wrapText="1"/>
    </xf>
    <xf numFmtId="164" fontId="40" fillId="7" borderId="20" xfId="1" applyNumberFormat="1" applyFont="1" applyFill="1" applyBorder="1" applyAlignment="1">
      <alignment horizontal="right" vertical="center" wrapText="1"/>
    </xf>
    <xf numFmtId="0" fontId="53" fillId="0" borderId="7" xfId="0" applyFont="1" applyBorder="1"/>
    <xf numFmtId="0" fontId="42" fillId="0" borderId="103" xfId="0" applyFont="1" applyBorder="1" applyAlignment="1">
      <alignment vertical="top" wrapText="1"/>
    </xf>
    <xf numFmtId="164" fontId="61" fillId="0" borderId="1" xfId="1" applyNumberFormat="1" applyFont="1" applyFill="1" applyBorder="1" applyAlignment="1">
      <alignment horizontal="right" vertical="center" wrapText="1"/>
    </xf>
    <xf numFmtId="164" fontId="61" fillId="0" borderId="43" xfId="1" applyNumberFormat="1" applyFont="1" applyFill="1" applyBorder="1" applyAlignment="1">
      <alignment horizontal="right" vertical="center" wrapText="1"/>
    </xf>
    <xf numFmtId="164" fontId="38" fillId="8" borderId="43" xfId="1" applyNumberFormat="1" applyFont="1" applyFill="1" applyBorder="1" applyAlignment="1">
      <alignment horizontal="right" vertical="center" wrapText="1"/>
    </xf>
    <xf numFmtId="164" fontId="38" fillId="8" borderId="75" xfId="1" applyNumberFormat="1" applyFont="1" applyFill="1" applyBorder="1" applyAlignment="1">
      <alignment horizontal="right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62" fillId="2" borderId="39" xfId="0" applyFont="1" applyFill="1" applyBorder="1" applyAlignment="1">
      <alignment horizontal="center" vertical="center" wrapText="1"/>
    </xf>
    <xf numFmtId="0" fontId="35" fillId="2" borderId="23" xfId="0" applyFont="1" applyFill="1" applyBorder="1" applyAlignment="1">
      <alignment horizontal="center" vertical="center" wrapText="1"/>
    </xf>
    <xf numFmtId="0" fontId="51" fillId="2" borderId="44" xfId="0" applyFont="1" applyFill="1" applyBorder="1" applyAlignment="1">
      <alignment horizontal="center" vertical="center" wrapText="1"/>
    </xf>
    <xf numFmtId="0" fontId="63" fillId="9" borderId="108" xfId="0" applyFont="1" applyFill="1" applyBorder="1" applyAlignment="1">
      <alignment horizontal="center" vertical="center" wrapText="1"/>
    </xf>
    <xf numFmtId="0" fontId="64" fillId="9" borderId="108" xfId="0" applyFont="1" applyFill="1" applyBorder="1" applyAlignment="1">
      <alignment horizontal="center" vertical="center" wrapText="1"/>
    </xf>
    <xf numFmtId="0" fontId="29" fillId="0" borderId="107" xfId="0" applyFont="1" applyBorder="1" applyAlignment="1">
      <alignment horizontal="center" vertical="top" wrapText="1"/>
    </xf>
    <xf numFmtId="0" fontId="29" fillId="0" borderId="103" xfId="0" applyFont="1" applyBorder="1" applyAlignment="1">
      <alignment horizontal="center" vertical="top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7" fillId="0" borderId="31" xfId="0" applyFont="1" applyBorder="1" applyAlignment="1">
      <alignment horizontal="left" vertical="center" wrapText="1"/>
    </xf>
    <xf numFmtId="0" fontId="37" fillId="0" borderId="76" xfId="0" applyFont="1" applyBorder="1" applyAlignment="1">
      <alignment horizontal="left" vertical="center" wrapText="1"/>
    </xf>
    <xf numFmtId="0" fontId="36" fillId="0" borderId="76" xfId="0" applyFont="1" applyBorder="1" applyAlignment="1">
      <alignment vertical="center" wrapText="1"/>
    </xf>
    <xf numFmtId="0" fontId="36" fillId="0" borderId="93" xfId="0" applyFont="1" applyBorder="1" applyAlignment="1">
      <alignment vertical="center" wrapText="1"/>
    </xf>
    <xf numFmtId="0" fontId="56" fillId="0" borderId="76" xfId="0" applyFont="1" applyBorder="1" applyAlignment="1">
      <alignment horizontal="left" vertical="center" wrapText="1"/>
    </xf>
    <xf numFmtId="164" fontId="65" fillId="0" borderId="17" xfId="1" applyNumberFormat="1" applyFont="1" applyBorder="1" applyAlignment="1">
      <alignment horizontal="center" vertical="center" wrapText="1"/>
    </xf>
    <xf numFmtId="0" fontId="51" fillId="2" borderId="66" xfId="0" applyFont="1" applyFill="1" applyBorder="1" applyAlignment="1">
      <alignment horizontal="center" vertical="center" wrapText="1"/>
    </xf>
    <xf numFmtId="0" fontId="51" fillId="2" borderId="129" xfId="0" applyFont="1" applyFill="1" applyBorder="1" applyAlignment="1">
      <alignment horizontal="center" vertical="center" wrapText="1"/>
    </xf>
    <xf numFmtId="164" fontId="30" fillId="2" borderId="7" xfId="1" applyNumberFormat="1" applyFont="1" applyFill="1" applyBorder="1" applyAlignment="1">
      <alignment horizontal="center" wrapText="1"/>
    </xf>
    <xf numFmtId="0" fontId="35" fillId="2" borderId="13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35" fillId="2" borderId="75" xfId="0" applyFont="1" applyFill="1" applyBorder="1" applyAlignment="1">
      <alignment horizontal="center" vertical="center" wrapText="1"/>
    </xf>
    <xf numFmtId="0" fontId="52" fillId="0" borderId="0" xfId="0" applyFont="1" applyFill="1" applyBorder="1"/>
    <xf numFmtId="0" fontId="52" fillId="0" borderId="0" xfId="0" applyFont="1" applyBorder="1"/>
    <xf numFmtId="0" fontId="52" fillId="0" borderId="7" xfId="0" applyFont="1" applyBorder="1"/>
    <xf numFmtId="0" fontId="58" fillId="0" borderId="7" xfId="0" applyFont="1" applyBorder="1"/>
    <xf numFmtId="0" fontId="10" fillId="2" borderId="1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67" fillId="2" borderId="47" xfId="0" applyFont="1" applyFill="1" applyBorder="1" applyAlignment="1">
      <alignment horizontal="center" vertical="center" wrapText="1"/>
    </xf>
    <xf numFmtId="0" fontId="40" fillId="0" borderId="10" xfId="0" applyFont="1" applyBorder="1" applyAlignment="1">
      <alignment horizontal="left" vertical="center" wrapText="1"/>
    </xf>
    <xf numFmtId="0" fontId="40" fillId="0" borderId="5" xfId="0" applyFont="1" applyBorder="1" applyAlignment="1">
      <alignment horizontal="left" vertical="center" wrapText="1"/>
    </xf>
    <xf numFmtId="0" fontId="40" fillId="0" borderId="4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left" vertical="center" wrapText="1"/>
    </xf>
    <xf numFmtId="0" fontId="40" fillId="0" borderId="45" xfId="0" applyFont="1" applyBorder="1" applyAlignment="1">
      <alignment horizontal="left" vertical="center" wrapText="1"/>
    </xf>
    <xf numFmtId="0" fontId="40" fillId="0" borderId="4" xfId="0" applyFont="1" applyFill="1" applyBorder="1" applyAlignment="1">
      <alignment horizontal="left" vertical="center" wrapText="1"/>
    </xf>
    <xf numFmtId="0" fontId="40" fillId="0" borderId="5" xfId="0" applyFont="1" applyFill="1" applyBorder="1" applyAlignment="1">
      <alignment horizontal="left" vertical="center" wrapText="1"/>
    </xf>
    <xf numFmtId="164" fontId="15" fillId="0" borderId="35" xfId="1" applyNumberFormat="1" applyFont="1" applyBorder="1" applyAlignment="1">
      <alignment horizontal="right" vertical="center" wrapText="1"/>
    </xf>
    <xf numFmtId="164" fontId="38" fillId="0" borderId="112" xfId="1" applyNumberFormat="1" applyFont="1" applyBorder="1" applyAlignment="1">
      <alignment horizontal="right" vertical="center" wrapText="1"/>
    </xf>
    <xf numFmtId="164" fontId="38" fillId="0" borderId="78" xfId="1" applyNumberFormat="1" applyFont="1" applyBorder="1" applyAlignment="1">
      <alignment horizontal="right" vertical="center" wrapText="1"/>
    </xf>
    <xf numFmtId="164" fontId="38" fillId="0" borderId="93" xfId="1" applyNumberFormat="1" applyFont="1" applyBorder="1" applyAlignment="1">
      <alignment horizontal="right" vertical="center" wrapText="1"/>
    </xf>
    <xf numFmtId="164" fontId="38" fillId="0" borderId="53" xfId="1" applyNumberFormat="1" applyFont="1" applyBorder="1" applyAlignment="1">
      <alignment horizontal="right" vertical="center" wrapText="1"/>
    </xf>
    <xf numFmtId="164" fontId="12" fillId="0" borderId="15" xfId="1" applyNumberFormat="1" applyFont="1" applyBorder="1" applyAlignment="1">
      <alignment horizontal="center" vertical="center" wrapText="1"/>
    </xf>
    <xf numFmtId="164" fontId="7" fillId="0" borderId="97" xfId="1" applyNumberFormat="1" applyFont="1" applyBorder="1" applyAlignment="1" applyProtection="1">
      <alignment horizontal="right" vertical="center" wrapText="1"/>
      <protection locked="0"/>
    </xf>
    <xf numFmtId="164" fontId="41" fillId="8" borderId="74" xfId="1" applyNumberFormat="1" applyFont="1" applyFill="1" applyBorder="1" applyAlignment="1">
      <alignment horizontal="right" vertical="center" wrapText="1"/>
    </xf>
    <xf numFmtId="164" fontId="41" fillId="8" borderId="75" xfId="1" applyNumberFormat="1" applyFont="1" applyFill="1" applyBorder="1" applyAlignment="1">
      <alignment horizontal="right" vertical="center" wrapText="1"/>
    </xf>
    <xf numFmtId="164" fontId="38" fillId="5" borderId="79" xfId="1" applyNumberFormat="1" applyFont="1" applyFill="1" applyBorder="1" applyAlignment="1">
      <alignment horizontal="right" vertical="center" wrapText="1"/>
    </xf>
    <xf numFmtId="164" fontId="38" fillId="0" borderId="128" xfId="1" applyNumberFormat="1" applyFont="1" applyBorder="1" applyAlignment="1">
      <alignment horizontal="right" vertical="center" wrapText="1"/>
    </xf>
    <xf numFmtId="0" fontId="71" fillId="10" borderId="132" xfId="0" applyFont="1" applyFill="1" applyBorder="1" applyAlignment="1">
      <alignment horizontal="center" vertical="center" wrapText="1"/>
    </xf>
    <xf numFmtId="164" fontId="18" fillId="0" borderId="0" xfId="1" applyNumberFormat="1" applyFont="1" applyBorder="1" applyAlignment="1">
      <alignment vertical="center" wrapText="1"/>
    </xf>
    <xf numFmtId="164" fontId="79" fillId="0" borderId="97" xfId="1" applyNumberFormat="1" applyFont="1" applyBorder="1" applyAlignment="1" applyProtection="1">
      <alignment horizontal="right" vertical="center" wrapText="1"/>
      <protection locked="0"/>
    </xf>
    <xf numFmtId="164" fontId="79" fillId="0" borderId="47" xfId="1" applyNumberFormat="1" applyFont="1" applyBorder="1" applyAlignment="1" applyProtection="1">
      <alignment horizontal="right" vertical="center" wrapText="1"/>
      <protection locked="0"/>
    </xf>
    <xf numFmtId="164" fontId="45" fillId="2" borderId="52" xfId="1" applyNumberFormat="1" applyFont="1" applyFill="1" applyBorder="1" applyAlignment="1">
      <alignment horizontal="right" vertical="center" wrapText="1"/>
    </xf>
    <xf numFmtId="0" fontId="5" fillId="10" borderId="142" xfId="0" applyFont="1" applyFill="1" applyBorder="1" applyAlignment="1">
      <alignment horizontal="center" vertical="center" wrapText="1"/>
    </xf>
    <xf numFmtId="0" fontId="4" fillId="9" borderId="146" xfId="0" applyFont="1" applyFill="1" applyBorder="1" applyAlignment="1">
      <alignment horizontal="center" vertical="center" wrapText="1"/>
    </xf>
    <xf numFmtId="0" fontId="80" fillId="0" borderId="0" xfId="0" applyFont="1" applyAlignment="1">
      <alignment horizontal="center"/>
    </xf>
    <xf numFmtId="0" fontId="80" fillId="0" borderId="0" xfId="0" applyFont="1" applyAlignment="1">
      <alignment horizontal="center" wrapText="1"/>
    </xf>
    <xf numFmtId="0" fontId="35" fillId="2" borderId="51" xfId="0" applyFont="1" applyFill="1" applyBorder="1" applyAlignment="1">
      <alignment horizontal="center" vertical="center" wrapText="1"/>
    </xf>
    <xf numFmtId="164" fontId="60" fillId="0" borderId="93" xfId="1" applyNumberFormat="1" applyFont="1" applyBorder="1" applyAlignment="1">
      <alignment horizontal="right" vertical="center" wrapText="1"/>
    </xf>
    <xf numFmtId="164" fontId="60" fillId="0" borderId="78" xfId="1" applyNumberFormat="1" applyFont="1" applyBorder="1" applyAlignment="1">
      <alignment horizontal="right" vertical="center" wrapText="1"/>
    </xf>
    <xf numFmtId="164" fontId="13" fillId="0" borderId="88" xfId="1" applyNumberFormat="1" applyFont="1" applyBorder="1" applyAlignment="1">
      <alignment horizontal="left" vertical="center" wrapText="1"/>
    </xf>
    <xf numFmtId="164" fontId="14" fillId="0" borderId="65" xfId="1" applyNumberFormat="1" applyFont="1" applyBorder="1" applyAlignment="1">
      <alignment horizontal="center" vertical="center" wrapText="1"/>
    </xf>
    <xf numFmtId="164" fontId="44" fillId="0" borderId="23" xfId="1" applyNumberFormat="1" applyFont="1" applyBorder="1" applyAlignment="1">
      <alignment horizontal="right" vertical="center" wrapText="1"/>
    </xf>
    <xf numFmtId="164" fontId="12" fillId="0" borderId="61" xfId="1" applyNumberFormat="1" applyFont="1" applyBorder="1" applyAlignment="1">
      <alignment horizontal="center" vertical="center" wrapText="1"/>
    </xf>
    <xf numFmtId="0" fontId="25" fillId="2" borderId="112" xfId="0" applyFont="1" applyFill="1" applyBorder="1" applyAlignment="1">
      <alignment horizontal="center" vertical="center" wrapText="1"/>
    </xf>
    <xf numFmtId="164" fontId="31" fillId="0" borderId="31" xfId="1" applyNumberFormat="1" applyFont="1" applyBorder="1" applyAlignment="1">
      <alignment horizontal="center" vertical="center" wrapText="1"/>
    </xf>
    <xf numFmtId="164" fontId="31" fillId="0" borderId="76" xfId="1" applyNumberFormat="1" applyFont="1" applyBorder="1" applyAlignment="1">
      <alignment horizontal="center" vertical="center" wrapText="1"/>
    </xf>
    <xf numFmtId="164" fontId="31" fillId="0" borderId="93" xfId="1" applyNumberFormat="1" applyFont="1" applyBorder="1" applyAlignment="1">
      <alignment horizontal="center" vertical="center" wrapText="1"/>
    </xf>
    <xf numFmtId="164" fontId="60" fillId="0" borderId="53" xfId="1" applyNumberFormat="1" applyFont="1" applyBorder="1" applyAlignment="1">
      <alignment horizontal="right" vertical="center" wrapText="1"/>
    </xf>
    <xf numFmtId="0" fontId="2" fillId="9" borderId="14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5" fillId="2" borderId="39" xfId="0" applyFont="1" applyFill="1" applyBorder="1" applyAlignment="1">
      <alignment horizontal="center" vertical="center" wrapText="1"/>
    </xf>
    <xf numFmtId="164" fontId="15" fillId="0" borderId="33" xfId="1" applyNumberFormat="1" applyFont="1" applyBorder="1" applyAlignment="1">
      <alignment horizontal="right" vertical="center" wrapText="1"/>
    </xf>
    <xf numFmtId="0" fontId="84" fillId="9" borderId="150" xfId="0" applyFont="1" applyFill="1" applyBorder="1" applyAlignment="1">
      <alignment horizontal="center" vertical="center" wrapText="1"/>
    </xf>
    <xf numFmtId="0" fontId="5" fillId="10" borderId="152" xfId="0" applyFont="1" applyFill="1" applyBorder="1" applyAlignment="1">
      <alignment horizontal="center" vertical="center" wrapText="1"/>
    </xf>
    <xf numFmtId="164" fontId="44" fillId="0" borderId="75" xfId="1" applyNumberFormat="1" applyFont="1" applyBorder="1" applyAlignment="1">
      <alignment horizontal="right" vertical="center" wrapText="1"/>
    </xf>
    <xf numFmtId="164" fontId="44" fillId="0" borderId="1" xfId="1" applyNumberFormat="1" applyFont="1" applyBorder="1" applyAlignment="1">
      <alignment horizontal="right" vertical="center" wrapText="1"/>
    </xf>
    <xf numFmtId="164" fontId="60" fillId="0" borderId="47" xfId="1" applyNumberFormat="1" applyFont="1" applyFill="1" applyBorder="1" applyAlignment="1">
      <alignment horizontal="right" wrapText="1"/>
    </xf>
    <xf numFmtId="164" fontId="50" fillId="0" borderId="1" xfId="1" applyNumberFormat="1" applyFont="1" applyFill="1" applyBorder="1" applyAlignment="1" applyProtection="1">
      <alignment horizontal="right" vertical="center" wrapText="1"/>
      <protection locked="0"/>
    </xf>
    <xf numFmtId="164" fontId="50" fillId="0" borderId="43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69" xfId="1" applyNumberFormat="1" applyFont="1" applyBorder="1" applyAlignment="1">
      <alignment horizontal="center" vertical="center" wrapText="1"/>
    </xf>
    <xf numFmtId="164" fontId="14" fillId="0" borderId="123" xfId="1" applyNumberFormat="1" applyFont="1" applyBorder="1" applyAlignment="1">
      <alignment horizontal="center" vertical="center" wrapText="1"/>
    </xf>
    <xf numFmtId="164" fontId="18" fillId="2" borderId="71" xfId="1" applyNumberFormat="1" applyFont="1" applyFill="1" applyBorder="1" applyAlignment="1">
      <alignment horizontal="center" wrapText="1"/>
    </xf>
    <xf numFmtId="164" fontId="45" fillId="2" borderId="9" xfId="1" applyNumberFormat="1" applyFont="1" applyFill="1" applyBorder="1" applyAlignment="1">
      <alignment horizontal="right" vertical="center" wrapText="1"/>
    </xf>
    <xf numFmtId="164" fontId="20" fillId="5" borderId="25" xfId="1" applyNumberFormat="1" applyFont="1" applyFill="1" applyBorder="1" applyAlignment="1">
      <alignment horizontal="center" vertical="center"/>
    </xf>
    <xf numFmtId="164" fontId="12" fillId="2" borderId="14" xfId="1" applyNumberFormat="1" applyFont="1" applyFill="1" applyBorder="1" applyAlignment="1">
      <alignment horizontal="center" vertical="center" wrapText="1"/>
    </xf>
    <xf numFmtId="164" fontId="21" fillId="3" borderId="106" xfId="1" applyNumberFormat="1" applyFont="1" applyFill="1" applyBorder="1" applyAlignment="1">
      <alignment horizontal="center" vertical="center"/>
    </xf>
    <xf numFmtId="164" fontId="15" fillId="0" borderId="156" xfId="1" applyNumberFormat="1" applyFont="1" applyBorder="1" applyAlignment="1">
      <alignment horizontal="right" vertical="center" wrapText="1"/>
    </xf>
    <xf numFmtId="164" fontId="18" fillId="2" borderId="157" xfId="1" applyNumberFormat="1" applyFont="1" applyFill="1" applyBorder="1" applyAlignment="1">
      <alignment horizontal="right" vertical="center" wrapText="1"/>
    </xf>
    <xf numFmtId="164" fontId="18" fillId="2" borderId="49" xfId="1" applyNumberFormat="1" applyFont="1" applyFill="1" applyBorder="1" applyAlignment="1">
      <alignment horizontal="right" vertical="center" wrapText="1"/>
    </xf>
    <xf numFmtId="164" fontId="18" fillId="2" borderId="36" xfId="1" applyNumberFormat="1" applyFont="1" applyFill="1" applyBorder="1" applyAlignment="1">
      <alignment horizontal="right" vertical="center" wrapText="1"/>
    </xf>
    <xf numFmtId="0" fontId="17" fillId="4" borderId="59" xfId="0" applyFont="1" applyFill="1" applyBorder="1" applyAlignment="1">
      <alignment horizontal="center"/>
    </xf>
    <xf numFmtId="0" fontId="17" fillId="4" borderId="52" xfId="0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center" vertical="center" wrapText="1"/>
    </xf>
    <xf numFmtId="164" fontId="16" fillId="0" borderId="0" xfId="1" applyNumberFormat="1" applyFont="1" applyFill="1" applyBorder="1" applyAlignment="1">
      <alignment horizontal="left" wrapText="1"/>
    </xf>
    <xf numFmtId="164" fontId="50" fillId="0" borderId="47" xfId="1" applyNumberFormat="1" applyFont="1" applyFill="1" applyBorder="1" applyAlignment="1" applyProtection="1">
      <alignment horizontal="right" vertical="center" wrapText="1"/>
      <protection locked="0"/>
    </xf>
    <xf numFmtId="43" fontId="0" fillId="0" borderId="0" xfId="1" applyNumberFormat="1" applyFont="1"/>
    <xf numFmtId="164" fontId="15" fillId="0" borderId="37" xfId="1" applyNumberFormat="1" applyFont="1" applyBorder="1" applyAlignment="1">
      <alignment horizontal="right" vertical="center" wrapText="1"/>
    </xf>
    <xf numFmtId="164" fontId="15" fillId="0" borderId="42" xfId="1" applyNumberFormat="1" applyFont="1" applyBorder="1" applyAlignment="1">
      <alignment horizontal="right" vertical="center" wrapText="1"/>
    </xf>
    <xf numFmtId="164" fontId="13" fillId="0" borderId="35" xfId="1" applyNumberFormat="1" applyFont="1" applyBorder="1" applyAlignment="1">
      <alignment horizontal="center" vertical="center" wrapText="1"/>
    </xf>
    <xf numFmtId="164" fontId="22" fillId="3" borderId="58" xfId="1" applyNumberFormat="1" applyFont="1" applyFill="1" applyBorder="1" applyAlignment="1">
      <alignment horizontal="right" vertical="center" wrapText="1"/>
    </xf>
    <xf numFmtId="164" fontId="22" fillId="3" borderId="29" xfId="1" applyNumberFormat="1" applyFont="1" applyFill="1" applyBorder="1" applyAlignment="1">
      <alignment horizontal="right" vertical="center" wrapText="1"/>
    </xf>
    <xf numFmtId="164" fontId="38" fillId="0" borderId="89" xfId="1" applyNumberFormat="1" applyFont="1" applyBorder="1" applyAlignment="1">
      <alignment horizontal="center" vertical="center" wrapText="1"/>
    </xf>
    <xf numFmtId="164" fontId="38" fillId="0" borderId="77" xfId="1" applyNumberFormat="1" applyFont="1" applyBorder="1" applyAlignment="1">
      <alignment horizontal="center" vertical="center" wrapText="1"/>
    </xf>
    <xf numFmtId="164" fontId="59" fillId="2" borderId="77" xfId="1" applyNumberFormat="1" applyFont="1" applyFill="1" applyBorder="1" applyAlignment="1">
      <alignment horizontal="right" vertical="center" wrapText="1"/>
    </xf>
    <xf numFmtId="0" fontId="40" fillId="0" borderId="130" xfId="0" applyFont="1" applyBorder="1" applyAlignment="1">
      <alignment horizontal="left" vertical="center" wrapText="1"/>
    </xf>
    <xf numFmtId="0" fontId="40" fillId="0" borderId="47" xfId="0" applyFont="1" applyBorder="1" applyAlignment="1">
      <alignment horizontal="left" vertical="center" wrapText="1"/>
    </xf>
    <xf numFmtId="164" fontId="38" fillId="8" borderId="89" xfId="1" applyNumberFormat="1" applyFont="1" applyFill="1" applyBorder="1" applyAlignment="1">
      <alignment horizontal="right" vertical="center" wrapText="1"/>
    </xf>
    <xf numFmtId="164" fontId="38" fillId="8" borderId="53" xfId="1" applyNumberFormat="1" applyFont="1" applyFill="1" applyBorder="1" applyAlignment="1">
      <alignment horizontal="right" vertical="center" wrapText="1"/>
    </xf>
    <xf numFmtId="164" fontId="38" fillId="8" borderId="93" xfId="1" applyNumberFormat="1" applyFont="1" applyFill="1" applyBorder="1" applyAlignment="1">
      <alignment horizontal="right" vertical="center" wrapText="1"/>
    </xf>
    <xf numFmtId="164" fontId="52" fillId="0" borderId="62" xfId="1" applyNumberFormat="1" applyFont="1" applyBorder="1" applyAlignment="1">
      <alignment horizontal="right" vertical="center" wrapText="1"/>
    </xf>
    <xf numFmtId="0" fontId="51" fillId="2" borderId="50" xfId="0" applyFont="1" applyFill="1" applyBorder="1" applyAlignment="1">
      <alignment horizontal="center" vertical="center" wrapText="1"/>
    </xf>
    <xf numFmtId="164" fontId="40" fillId="0" borderId="1" xfId="1" applyNumberFormat="1" applyFont="1" applyFill="1" applyBorder="1" applyAlignment="1">
      <alignment horizontal="right" wrapText="1"/>
    </xf>
    <xf numFmtId="164" fontId="40" fillId="0" borderId="43" xfId="1" applyNumberFormat="1" applyFont="1" applyFill="1" applyBorder="1" applyAlignment="1">
      <alignment horizontal="right" wrapText="1"/>
    </xf>
    <xf numFmtId="0" fontId="51" fillId="2" borderId="97" xfId="0" applyFont="1" applyFill="1" applyBorder="1" applyAlignment="1">
      <alignment horizontal="center" vertical="center" wrapText="1"/>
    </xf>
    <xf numFmtId="164" fontId="60" fillId="0" borderId="1" xfId="1" applyNumberFormat="1" applyFont="1" applyFill="1" applyBorder="1" applyAlignment="1">
      <alignment horizontal="right" wrapText="1"/>
    </xf>
    <xf numFmtId="164" fontId="28" fillId="0" borderId="67" xfId="1" applyNumberFormat="1" applyFont="1" applyBorder="1" applyAlignment="1">
      <alignment horizontal="center" vertical="center" wrapText="1"/>
    </xf>
    <xf numFmtId="164" fontId="12" fillId="0" borderId="104" xfId="1" applyNumberFormat="1" applyFont="1" applyBorder="1" applyAlignment="1">
      <alignment horizontal="center" vertical="center" wrapText="1"/>
    </xf>
    <xf numFmtId="164" fontId="14" fillId="0" borderId="77" xfId="1" applyNumberFormat="1" applyFont="1" applyBorder="1" applyAlignment="1">
      <alignment horizontal="center" vertical="center" wrapText="1"/>
    </xf>
    <xf numFmtId="164" fontId="9" fillId="2" borderId="19" xfId="1" applyNumberFormat="1" applyFont="1" applyFill="1" applyBorder="1" applyAlignment="1">
      <alignment horizontal="center" vertical="center" wrapText="1"/>
    </xf>
    <xf numFmtId="164" fontId="13" fillId="0" borderId="81" xfId="1" applyNumberFormat="1" applyFont="1" applyBorder="1" applyAlignment="1">
      <alignment horizontal="left" vertical="center" wrapText="1"/>
    </xf>
    <xf numFmtId="4" fontId="75" fillId="0" borderId="137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43" fontId="0" fillId="0" borderId="0" xfId="0" applyNumberFormat="1" applyFont="1"/>
    <xf numFmtId="0" fontId="0" fillId="0" borderId="25" xfId="0" applyBorder="1"/>
    <xf numFmtId="164" fontId="14" fillId="0" borderId="30" xfId="1" applyNumberFormat="1" applyFont="1" applyFill="1" applyBorder="1" applyAlignment="1">
      <alignment horizontal="center" vertical="center" wrapText="1"/>
    </xf>
    <xf numFmtId="164" fontId="44" fillId="0" borderId="38" xfId="1" applyNumberFormat="1" applyFont="1" applyFill="1" applyBorder="1" applyAlignment="1">
      <alignment horizontal="right" vertical="center" wrapText="1"/>
    </xf>
    <xf numFmtId="164" fontId="44" fillId="0" borderId="21" xfId="1" applyNumberFormat="1" applyFont="1" applyFill="1" applyBorder="1" applyAlignment="1">
      <alignment horizontal="right" vertical="center" wrapText="1"/>
    </xf>
    <xf numFmtId="164" fontId="14" fillId="0" borderId="85" xfId="1" applyNumberFormat="1" applyFont="1" applyFill="1" applyBorder="1" applyAlignment="1">
      <alignment horizontal="center" vertical="center" wrapText="1"/>
    </xf>
    <xf numFmtId="164" fontId="44" fillId="0" borderId="47" xfId="1" applyNumberFormat="1" applyFont="1" applyFill="1" applyBorder="1" applyAlignment="1">
      <alignment horizontal="right" vertical="center" wrapText="1"/>
    </xf>
    <xf numFmtId="164" fontId="44" fillId="0" borderId="48" xfId="1" applyNumberFormat="1" applyFont="1" applyFill="1" applyBorder="1" applyAlignment="1">
      <alignment horizontal="right" vertical="center" wrapText="1"/>
    </xf>
    <xf numFmtId="0" fontId="29" fillId="0" borderId="161" xfId="0" applyFont="1" applyBorder="1" applyAlignment="1">
      <alignment horizontal="center" vertical="top" wrapText="1"/>
    </xf>
    <xf numFmtId="0" fontId="42" fillId="0" borderId="161" xfId="0" applyFont="1" applyBorder="1" applyAlignment="1">
      <alignment vertical="top" wrapText="1"/>
    </xf>
    <xf numFmtId="164" fontId="65" fillId="0" borderId="35" xfId="1" applyNumberFormat="1" applyFont="1" applyBorder="1" applyAlignment="1">
      <alignment horizontal="center" vertical="center" wrapText="1"/>
    </xf>
    <xf numFmtId="164" fontId="15" fillId="0" borderId="162" xfId="1" applyNumberFormat="1" applyFont="1" applyBorder="1" applyAlignment="1">
      <alignment horizontal="right" vertical="center" wrapText="1"/>
    </xf>
    <xf numFmtId="164" fontId="15" fillId="0" borderId="92" xfId="1" applyNumberFormat="1" applyFont="1" applyBorder="1" applyAlignment="1">
      <alignment horizontal="right" vertical="center" wrapText="1"/>
    </xf>
    <xf numFmtId="164" fontId="15" fillId="0" borderId="113" xfId="1" applyNumberFormat="1" applyFont="1" applyBorder="1" applyAlignment="1">
      <alignment horizontal="right" vertical="center" wrapText="1"/>
    </xf>
    <xf numFmtId="164" fontId="15" fillId="0" borderId="38" xfId="1" applyNumberFormat="1" applyFont="1" applyBorder="1" applyAlignment="1">
      <alignment horizontal="right" vertical="center" wrapText="1"/>
    </xf>
    <xf numFmtId="164" fontId="15" fillId="0" borderId="21" xfId="1" applyNumberFormat="1" applyFont="1" applyBorder="1" applyAlignment="1">
      <alignment horizontal="right" vertical="center" wrapText="1"/>
    </xf>
    <xf numFmtId="2" fontId="91" fillId="0" borderId="0" xfId="0" applyNumberFormat="1" applyFont="1" applyBorder="1" applyAlignment="1">
      <alignment horizontal="right"/>
    </xf>
    <xf numFmtId="164" fontId="90" fillId="0" borderId="0" xfId="1" applyNumberFormat="1" applyFont="1" applyBorder="1" applyAlignment="1">
      <alignment horizontal="right" vertical="center" wrapText="1"/>
    </xf>
    <xf numFmtId="43" fontId="90" fillId="0" borderId="0" xfId="1" applyFont="1" applyBorder="1" applyAlignment="1">
      <alignment horizontal="right" wrapText="1"/>
    </xf>
    <xf numFmtId="0" fontId="0" fillId="0" borderId="0" xfId="0" applyBorder="1"/>
    <xf numFmtId="0" fontId="81" fillId="0" borderId="0" xfId="0" applyFont="1" applyBorder="1" applyAlignment="1">
      <alignment horizontal="center" vertical="center" wrapText="1"/>
    </xf>
    <xf numFmtId="0" fontId="70" fillId="10" borderId="131" xfId="0" applyFont="1" applyFill="1" applyBorder="1" applyAlignment="1">
      <alignment horizontal="center" vertical="center" wrapText="1"/>
    </xf>
    <xf numFmtId="0" fontId="72" fillId="10" borderId="159" xfId="0" applyFont="1" applyFill="1" applyBorder="1" applyAlignment="1">
      <alignment horizontal="center" vertical="center" wrapText="1"/>
    </xf>
    <xf numFmtId="0" fontId="72" fillId="12" borderId="133" xfId="0" applyFont="1" applyFill="1" applyBorder="1" applyAlignment="1">
      <alignment horizontal="center" vertical="center" wrapText="1"/>
    </xf>
    <xf numFmtId="4" fontId="26" fillId="13" borderId="137" xfId="0" applyNumberFormat="1" applyFont="1" applyFill="1" applyBorder="1" applyAlignment="1">
      <alignment horizontal="right" vertical="center" wrapText="1"/>
    </xf>
    <xf numFmtId="43" fontId="49" fillId="5" borderId="143" xfId="1" applyFont="1" applyFill="1" applyBorder="1" applyAlignment="1">
      <alignment horizontal="right" vertical="center" wrapText="1"/>
    </xf>
    <xf numFmtId="3" fontId="49" fillId="0" borderId="0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4" fontId="75" fillId="13" borderId="137" xfId="0" applyNumberFormat="1" applyFont="1" applyFill="1" applyBorder="1" applyAlignment="1">
      <alignment horizontal="right" vertical="center" wrapText="1"/>
    </xf>
    <xf numFmtId="43" fontId="49" fillId="0" borderId="143" xfId="1" applyFont="1" applyBorder="1" applyAlignment="1">
      <alignment horizontal="right" vertical="center" wrapText="1"/>
    </xf>
    <xf numFmtId="4" fontId="75" fillId="14" borderId="137" xfId="0" applyNumberFormat="1" applyFont="1" applyFill="1" applyBorder="1" applyAlignment="1">
      <alignment horizontal="right" vertical="center" wrapText="1"/>
    </xf>
    <xf numFmtId="4" fontId="75" fillId="14" borderId="137" xfId="0" applyNumberFormat="1" applyFont="1" applyFill="1" applyBorder="1" applyAlignment="1">
      <alignment horizontal="right" vertical="center"/>
    </xf>
    <xf numFmtId="43" fontId="75" fillId="14" borderId="137" xfId="1" applyNumberFormat="1" applyFont="1" applyFill="1" applyBorder="1" applyAlignment="1">
      <alignment horizontal="right" vertical="center" wrapText="1"/>
    </xf>
    <xf numFmtId="4" fontId="48" fillId="13" borderId="137" xfId="0" applyNumberFormat="1" applyFont="1" applyFill="1" applyBorder="1" applyAlignment="1">
      <alignment horizontal="right" vertical="center" wrapText="1"/>
    </xf>
    <xf numFmtId="4" fontId="48" fillId="14" borderId="137" xfId="0" applyNumberFormat="1" applyFont="1" applyFill="1" applyBorder="1" applyAlignment="1">
      <alignment horizontal="right" vertical="center" wrapText="1"/>
    </xf>
    <xf numFmtId="4" fontId="26" fillId="13" borderId="141" xfId="0" applyNumberFormat="1" applyFont="1" applyFill="1" applyBorder="1" applyAlignment="1">
      <alignment horizontal="right" vertical="center" wrapText="1"/>
    </xf>
    <xf numFmtId="43" fontId="49" fillId="5" borderId="144" xfId="1" applyFont="1" applyFill="1" applyBorder="1" applyAlignment="1">
      <alignment horizontal="right" vertical="center" wrapText="1"/>
    </xf>
    <xf numFmtId="0" fontId="76" fillId="4" borderId="136" xfId="0" applyFont="1" applyFill="1" applyBorder="1" applyAlignment="1">
      <alignment vertical="center" wrapText="1"/>
    </xf>
    <xf numFmtId="0" fontId="72" fillId="4" borderId="138" xfId="0" applyFont="1" applyFill="1" applyBorder="1" applyAlignment="1">
      <alignment vertical="center" wrapText="1"/>
    </xf>
    <xf numFmtId="0" fontId="76" fillId="4" borderId="136" xfId="0" applyFont="1" applyFill="1" applyBorder="1" applyAlignment="1">
      <alignment vertical="center"/>
    </xf>
    <xf numFmtId="0" fontId="77" fillId="4" borderId="138" xfId="0" applyFont="1" applyFill="1" applyBorder="1" applyAlignment="1">
      <alignment vertical="center" wrapText="1"/>
    </xf>
    <xf numFmtId="0" fontId="78" fillId="4" borderId="136" xfId="0" applyFont="1" applyFill="1" applyBorder="1" applyAlignment="1">
      <alignment vertical="center"/>
    </xf>
    <xf numFmtId="0" fontId="78" fillId="4" borderId="136" xfId="0" applyFont="1" applyFill="1" applyBorder="1" applyAlignment="1">
      <alignment vertical="center" wrapText="1"/>
    </xf>
    <xf numFmtId="164" fontId="92" fillId="0" borderId="47" xfId="1" applyNumberFormat="1" applyFont="1" applyBorder="1" applyAlignment="1">
      <alignment horizontal="right" vertical="center" wrapText="1"/>
    </xf>
    <xf numFmtId="164" fontId="45" fillId="0" borderId="0" xfId="1" applyNumberFormat="1" applyFont="1" applyFill="1" applyBorder="1" applyAlignment="1">
      <alignment horizontal="right" vertical="center" wrapText="1"/>
    </xf>
    <xf numFmtId="164" fontId="12" fillId="0" borderId="18" xfId="1" applyNumberFormat="1" applyFont="1" applyBorder="1" applyAlignment="1">
      <alignment horizontal="center" vertical="center" wrapText="1"/>
    </xf>
    <xf numFmtId="164" fontId="18" fillId="0" borderId="3" xfId="1" applyNumberFormat="1" applyFont="1" applyBorder="1" applyAlignment="1">
      <alignment vertical="center" wrapText="1"/>
    </xf>
    <xf numFmtId="164" fontId="14" fillId="0" borderId="50" xfId="1" applyNumberFormat="1" applyFont="1" applyBorder="1" applyAlignment="1">
      <alignment horizontal="center" vertical="center" wrapText="1"/>
    </xf>
    <xf numFmtId="164" fontId="15" fillId="0" borderId="50" xfId="1" applyNumberFormat="1" applyFont="1" applyBorder="1" applyAlignment="1">
      <alignment horizontal="right" vertical="center" wrapText="1"/>
    </xf>
    <xf numFmtId="164" fontId="18" fillId="0" borderId="163" xfId="1" applyNumberFormat="1" applyFont="1" applyBorder="1" applyAlignment="1">
      <alignment vertical="center" wrapText="1"/>
    </xf>
    <xf numFmtId="164" fontId="66" fillId="0" borderId="35" xfId="1" applyNumberFormat="1" applyFont="1" applyBorder="1" applyAlignment="1">
      <alignment horizontal="center" vertical="center" wrapText="1"/>
    </xf>
    <xf numFmtId="43" fontId="91" fillId="0" borderId="0" xfId="1" applyNumberFormat="1" applyFont="1" applyBorder="1" applyAlignment="1">
      <alignment horizontal="right" vertical="center" wrapText="1"/>
    </xf>
    <xf numFmtId="0" fontId="80" fillId="9" borderId="150" xfId="0" applyFont="1" applyFill="1" applyBorder="1" applyAlignment="1">
      <alignment horizontal="center" vertical="center" wrapText="1"/>
    </xf>
    <xf numFmtId="43" fontId="48" fillId="0" borderId="136" xfId="1" applyFont="1" applyFill="1" applyBorder="1" applyAlignment="1">
      <alignment horizontal="right" vertical="center" wrapText="1"/>
    </xf>
    <xf numFmtId="0" fontId="4" fillId="0" borderId="154" xfId="0" applyFont="1" applyFill="1" applyBorder="1" applyAlignment="1">
      <alignment horizontal="center" vertical="center" wrapText="1"/>
    </xf>
    <xf numFmtId="0" fontId="93" fillId="0" borderId="164" xfId="0" applyFont="1" applyFill="1" applyBorder="1" applyAlignment="1">
      <alignment vertical="center" wrapText="1"/>
    </xf>
    <xf numFmtId="43" fontId="48" fillId="0" borderId="135" xfId="1" applyFont="1" applyFill="1" applyBorder="1" applyAlignment="1">
      <alignment horizontal="right" vertical="center" wrapText="1"/>
    </xf>
    <xf numFmtId="43" fontId="48" fillId="0" borderId="143" xfId="1" applyFont="1" applyFill="1" applyBorder="1" applyAlignment="1">
      <alignment horizontal="right" vertical="center" wrapText="1"/>
    </xf>
    <xf numFmtId="0" fontId="93" fillId="0" borderId="164" xfId="0" applyFont="1" applyFill="1" applyBorder="1" applyAlignment="1">
      <alignment vertical="center"/>
    </xf>
    <xf numFmtId="0" fontId="93" fillId="0" borderId="166" xfId="0" applyFont="1" applyFill="1" applyBorder="1" applyAlignment="1">
      <alignment vertical="center"/>
    </xf>
    <xf numFmtId="0" fontId="4" fillId="0" borderId="138" xfId="0" applyFont="1" applyFill="1" applyBorder="1" applyAlignment="1">
      <alignment horizontal="center" vertical="center" wrapText="1"/>
    </xf>
    <xf numFmtId="0" fontId="4" fillId="0" borderId="168" xfId="0" applyFont="1" applyFill="1" applyBorder="1" applyAlignment="1">
      <alignment horizontal="center" vertical="center" wrapText="1"/>
    </xf>
    <xf numFmtId="0" fontId="93" fillId="0" borderId="169" xfId="0" applyFont="1" applyFill="1" applyBorder="1" applyAlignment="1">
      <alignment vertical="center" wrapText="1"/>
    </xf>
    <xf numFmtId="43" fontId="48" fillId="0" borderId="171" xfId="1" applyFont="1" applyFill="1" applyBorder="1" applyAlignment="1">
      <alignment horizontal="right" vertical="center" wrapText="1"/>
    </xf>
    <xf numFmtId="0" fontId="4" fillId="0" borderId="139" xfId="0" applyFont="1" applyFill="1" applyBorder="1" applyAlignment="1">
      <alignment horizontal="center" vertical="center" wrapText="1"/>
    </xf>
    <xf numFmtId="0" fontId="93" fillId="0" borderId="172" xfId="0" applyFont="1" applyFill="1" applyBorder="1" applyAlignment="1">
      <alignment vertical="center" wrapText="1"/>
    </xf>
    <xf numFmtId="43" fontId="48" fillId="0" borderId="140" xfId="1" applyFont="1" applyFill="1" applyBorder="1" applyAlignment="1">
      <alignment horizontal="right" vertical="center" wrapText="1"/>
    </xf>
    <xf numFmtId="43" fontId="48" fillId="0" borderId="144" xfId="1" applyFont="1" applyFill="1" applyBorder="1" applyAlignment="1">
      <alignment horizontal="right" vertical="center" wrapText="1"/>
    </xf>
    <xf numFmtId="43" fontId="75" fillId="0" borderId="153" xfId="1" applyFont="1" applyFill="1" applyBorder="1" applyAlignment="1">
      <alignment horizontal="right" vertical="center" wrapText="1"/>
    </xf>
    <xf numFmtId="0" fontId="94" fillId="0" borderId="148" xfId="0" applyFont="1" applyFill="1" applyBorder="1" applyAlignment="1">
      <alignment horizontal="center" vertical="center" wrapText="1"/>
    </xf>
    <xf numFmtId="0" fontId="76" fillId="0" borderId="149" xfId="0" applyFont="1" applyFill="1" applyBorder="1" applyAlignment="1">
      <alignment horizontal="left" vertical="center"/>
    </xf>
    <xf numFmtId="0" fontId="6" fillId="8" borderId="147" xfId="0" applyFont="1" applyFill="1" applyBorder="1" applyAlignment="1">
      <alignment horizontal="center" vertical="center" wrapText="1"/>
    </xf>
    <xf numFmtId="43" fontId="48" fillId="8" borderId="132" xfId="1" applyFont="1" applyFill="1" applyBorder="1" applyAlignment="1">
      <alignment horizontal="right" vertical="center" wrapText="1"/>
    </xf>
    <xf numFmtId="43" fontId="49" fillId="8" borderId="142" xfId="1" applyFont="1" applyFill="1" applyBorder="1" applyAlignment="1">
      <alignment horizontal="right" vertical="center" wrapText="1"/>
    </xf>
    <xf numFmtId="0" fontId="11" fillId="2" borderId="75" xfId="0" applyFont="1" applyFill="1" applyBorder="1" applyAlignment="1">
      <alignment horizontal="center" vertical="center" wrapText="1"/>
    </xf>
    <xf numFmtId="0" fontId="9" fillId="2" borderId="176" xfId="0" applyFont="1" applyFill="1" applyBorder="1" applyAlignment="1">
      <alignment horizontal="center" vertical="center" wrapText="1"/>
    </xf>
    <xf numFmtId="164" fontId="61" fillId="0" borderId="156" xfId="1" applyNumberFormat="1" applyFont="1" applyFill="1" applyBorder="1" applyAlignment="1">
      <alignment horizontal="right" vertical="center" wrapText="1"/>
    </xf>
    <xf numFmtId="164" fontId="61" fillId="0" borderId="99" xfId="1" applyNumberFormat="1" applyFont="1" applyFill="1" applyBorder="1" applyAlignment="1">
      <alignment horizontal="right" vertical="center" wrapText="1"/>
    </xf>
    <xf numFmtId="164" fontId="61" fillId="0" borderId="98" xfId="1" applyNumberFormat="1" applyFont="1" applyFill="1" applyBorder="1" applyAlignment="1">
      <alignment horizontal="right" vertical="center" wrapText="1"/>
    </xf>
    <xf numFmtId="164" fontId="61" fillId="0" borderId="178" xfId="1" applyNumberFormat="1" applyFont="1" applyFill="1" applyBorder="1" applyAlignment="1">
      <alignment horizontal="right" vertical="center" wrapText="1"/>
    </xf>
    <xf numFmtId="164" fontId="61" fillId="11" borderId="1" xfId="1" applyNumberFormat="1" applyFont="1" applyFill="1" applyBorder="1" applyAlignment="1">
      <alignment horizontal="right" vertical="center" wrapText="1"/>
    </xf>
    <xf numFmtId="164" fontId="61" fillId="11" borderId="38" xfId="1" applyNumberFormat="1" applyFont="1" applyFill="1" applyBorder="1" applyAlignment="1">
      <alignment horizontal="right" vertical="center" wrapText="1"/>
    </xf>
    <xf numFmtId="164" fontId="61" fillId="11" borderId="177" xfId="1" applyNumberFormat="1" applyFont="1" applyFill="1" applyBorder="1" applyAlignment="1">
      <alignment horizontal="right" vertical="center" wrapText="1"/>
    </xf>
    <xf numFmtId="164" fontId="61" fillId="15" borderId="99" xfId="1" applyNumberFormat="1" applyFont="1" applyFill="1" applyBorder="1" applyAlignment="1">
      <alignment horizontal="right" vertical="center" wrapText="1"/>
    </xf>
    <xf numFmtId="164" fontId="61" fillId="15" borderId="156" xfId="1" applyNumberFormat="1" applyFont="1" applyFill="1" applyBorder="1" applyAlignment="1">
      <alignment horizontal="right" vertical="center" wrapText="1"/>
    </xf>
    <xf numFmtId="164" fontId="61" fillId="11" borderId="94" xfId="1" applyNumberFormat="1" applyFont="1" applyFill="1" applyBorder="1" applyAlignment="1">
      <alignment horizontal="right" vertical="center" wrapText="1"/>
    </xf>
    <xf numFmtId="164" fontId="61" fillId="15" borderId="1" xfId="1" applyNumberFormat="1" applyFont="1" applyFill="1" applyBorder="1" applyAlignment="1">
      <alignment horizontal="right" vertical="center" wrapText="1"/>
    </xf>
    <xf numFmtId="164" fontId="61" fillId="15" borderId="43" xfId="1" applyNumberFormat="1" applyFont="1" applyFill="1" applyBorder="1" applyAlignment="1">
      <alignment horizontal="right" vertical="center" wrapText="1"/>
    </xf>
    <xf numFmtId="164" fontId="15" fillId="11" borderId="155" xfId="1" applyNumberFormat="1" applyFont="1" applyFill="1" applyBorder="1" applyAlignment="1">
      <alignment horizontal="right" vertical="center" wrapText="1"/>
    </xf>
    <xf numFmtId="164" fontId="15" fillId="11" borderId="21" xfId="1" applyNumberFormat="1" applyFont="1" applyFill="1" applyBorder="1" applyAlignment="1">
      <alignment horizontal="right" vertical="center" wrapText="1"/>
    </xf>
    <xf numFmtId="164" fontId="15" fillId="15" borderId="35" xfId="1" applyNumberFormat="1" applyFont="1" applyFill="1" applyBorder="1" applyAlignment="1">
      <alignment horizontal="right" vertical="center" wrapText="1"/>
    </xf>
    <xf numFmtId="164" fontId="15" fillId="15" borderId="17" xfId="1" applyNumberFormat="1" applyFont="1" applyFill="1" applyBorder="1" applyAlignment="1">
      <alignment horizontal="right" vertical="center" wrapText="1"/>
    </xf>
    <xf numFmtId="164" fontId="18" fillId="2" borderId="34" xfId="1" applyNumberFormat="1" applyFont="1" applyFill="1" applyBorder="1" applyAlignment="1">
      <alignment horizontal="right" vertical="center" wrapText="1"/>
    </xf>
    <xf numFmtId="164" fontId="18" fillId="2" borderId="51" xfId="1" applyNumberFormat="1" applyFont="1" applyFill="1" applyBorder="1" applyAlignment="1">
      <alignment horizontal="right" vertical="center" wrapText="1"/>
    </xf>
    <xf numFmtId="164" fontId="18" fillId="0" borderId="13" xfId="1" applyNumberFormat="1" applyFont="1" applyBorder="1" applyAlignment="1">
      <alignment vertical="center" wrapText="1"/>
    </xf>
    <xf numFmtId="0" fontId="95" fillId="9" borderId="152" xfId="0" applyFont="1" applyFill="1" applyBorder="1" applyAlignment="1">
      <alignment horizontal="center" vertical="center" wrapText="1"/>
    </xf>
    <xf numFmtId="4" fontId="75" fillId="0" borderId="153" xfId="0" applyNumberFormat="1" applyFont="1" applyFill="1" applyBorder="1" applyAlignment="1">
      <alignment horizontal="right" vertical="center"/>
    </xf>
    <xf numFmtId="164" fontId="61" fillId="16" borderId="1" xfId="1" applyNumberFormat="1" applyFont="1" applyFill="1" applyBorder="1" applyAlignment="1">
      <alignment horizontal="right" vertical="center" wrapText="1"/>
    </xf>
    <xf numFmtId="164" fontId="61" fillId="16" borderId="156" xfId="1" applyNumberFormat="1" applyFont="1" applyFill="1" applyBorder="1" applyAlignment="1">
      <alignment horizontal="right" vertical="center" wrapText="1"/>
    </xf>
    <xf numFmtId="164" fontId="15" fillId="16" borderId="17" xfId="1" applyNumberFormat="1" applyFont="1" applyFill="1" applyBorder="1" applyAlignment="1">
      <alignment horizontal="right" vertical="center" wrapText="1"/>
    </xf>
    <xf numFmtId="164" fontId="61" fillId="16" borderId="98" xfId="1" applyNumberFormat="1" applyFont="1" applyFill="1" applyBorder="1" applyAlignment="1">
      <alignment horizontal="right" vertical="center" wrapText="1"/>
    </xf>
    <xf numFmtId="164" fontId="15" fillId="16" borderId="48" xfId="1" applyNumberFormat="1" applyFont="1" applyFill="1" applyBorder="1" applyAlignment="1">
      <alignment horizontal="right" vertical="center" wrapText="1"/>
    </xf>
    <xf numFmtId="164" fontId="15" fillId="16" borderId="177" xfId="1" applyNumberFormat="1" applyFont="1" applyFill="1" applyBorder="1" applyAlignment="1">
      <alignment horizontal="right" vertical="center" wrapText="1"/>
    </xf>
    <xf numFmtId="164" fontId="97" fillId="0" borderId="45" xfId="0" applyNumberFormat="1" applyFont="1" applyBorder="1" applyAlignment="1">
      <alignment horizontal="right" vertical="center" wrapText="1"/>
    </xf>
    <xf numFmtId="164" fontId="97" fillId="0" borderId="0" xfId="0" applyNumberFormat="1" applyFont="1" applyBorder="1" applyAlignment="1">
      <alignment horizontal="right" vertical="center" wrapText="1"/>
    </xf>
    <xf numFmtId="164" fontId="97" fillId="0" borderId="1" xfId="0" applyNumberFormat="1" applyFont="1" applyBorder="1" applyAlignment="1">
      <alignment horizontal="right" vertical="center" wrapText="1"/>
    </xf>
    <xf numFmtId="164" fontId="38" fillId="8" borderId="92" xfId="1" applyNumberFormat="1" applyFont="1" applyFill="1" applyBorder="1" applyAlignment="1">
      <alignment horizontal="right" vertical="center" wrapText="1"/>
    </xf>
    <xf numFmtId="164" fontId="97" fillId="0" borderId="5" xfId="0" applyNumberFormat="1" applyFont="1" applyBorder="1" applyAlignment="1">
      <alignment horizontal="right" vertical="center" wrapText="1"/>
    </xf>
    <xf numFmtId="164" fontId="35" fillId="11" borderId="1" xfId="0" applyNumberFormat="1" applyFont="1" applyFill="1" applyBorder="1" applyAlignment="1">
      <alignment horizontal="right" vertical="center" wrapText="1"/>
    </xf>
    <xf numFmtId="164" fontId="40" fillId="7" borderId="7" xfId="1" applyNumberFormat="1" applyFont="1" applyFill="1" applyBorder="1" applyAlignment="1">
      <alignment horizontal="right" vertical="center" wrapText="1"/>
    </xf>
    <xf numFmtId="164" fontId="40" fillId="7" borderId="36" xfId="1" applyNumberFormat="1" applyFont="1" applyFill="1" applyBorder="1" applyAlignment="1">
      <alignment horizontal="right" vertical="center" wrapText="1"/>
    </xf>
    <xf numFmtId="164" fontId="97" fillId="0" borderId="38" xfId="0" applyNumberFormat="1" applyFont="1" applyBorder="1" applyAlignment="1">
      <alignment horizontal="right" vertical="center" wrapText="1"/>
    </xf>
    <xf numFmtId="164" fontId="39" fillId="0" borderId="1" xfId="0" applyNumberFormat="1" applyFont="1" applyBorder="1" applyAlignment="1">
      <alignment horizontal="right" vertical="center" wrapText="1"/>
    </xf>
    <xf numFmtId="164" fontId="25" fillId="0" borderId="66" xfId="0" applyNumberFormat="1" applyFont="1" applyFill="1" applyBorder="1" applyAlignment="1">
      <alignment horizontal="right" vertical="center" wrapText="1"/>
    </xf>
    <xf numFmtId="164" fontId="35" fillId="0" borderId="1" xfId="0" applyNumberFormat="1" applyFont="1" applyFill="1" applyBorder="1" applyAlignment="1">
      <alignment horizontal="right" vertical="center" wrapText="1"/>
    </xf>
    <xf numFmtId="164" fontId="25" fillId="0" borderId="1" xfId="0" applyNumberFormat="1" applyFont="1" applyFill="1" applyBorder="1" applyAlignment="1">
      <alignment horizontal="right" vertical="center" wrapText="1"/>
    </xf>
    <xf numFmtId="164" fontId="35" fillId="17" borderId="1" xfId="0" applyNumberFormat="1" applyFont="1" applyFill="1" applyBorder="1" applyAlignment="1">
      <alignment horizontal="right" vertical="center" wrapText="1"/>
    </xf>
    <xf numFmtId="164" fontId="35" fillId="17" borderId="5" xfId="0" applyNumberFormat="1" applyFont="1" applyFill="1" applyBorder="1" applyAlignment="1">
      <alignment horizontal="right" vertical="center" wrapText="1"/>
    </xf>
    <xf numFmtId="164" fontId="25" fillId="15" borderId="1" xfId="0" applyNumberFormat="1" applyFont="1" applyFill="1" applyBorder="1" applyAlignment="1">
      <alignment horizontal="right" vertical="center" wrapText="1"/>
    </xf>
    <xf numFmtId="0" fontId="80" fillId="0" borderId="0" xfId="0" applyFont="1" applyAlignment="1">
      <alignment horizontal="center"/>
    </xf>
    <xf numFmtId="0" fontId="80" fillId="0" borderId="0" xfId="0" applyFont="1" applyAlignment="1">
      <alignment horizontal="center" wrapText="1"/>
    </xf>
    <xf numFmtId="0" fontId="72" fillId="4" borderId="174" xfId="0" applyFont="1" applyFill="1" applyBorder="1" applyAlignment="1">
      <alignment vertical="center" wrapText="1"/>
    </xf>
    <xf numFmtId="0" fontId="98" fillId="8" borderId="151" xfId="0" applyFont="1" applyFill="1" applyBorder="1" applyAlignment="1">
      <alignment horizontal="left" vertical="center"/>
    </xf>
    <xf numFmtId="4" fontId="96" fillId="8" borderId="153" xfId="0" applyNumberFormat="1" applyFont="1" applyFill="1" applyBorder="1" applyAlignment="1">
      <alignment horizontal="right" vertical="center" wrapText="1"/>
    </xf>
    <xf numFmtId="0" fontId="94" fillId="8" borderId="175" xfId="0" applyFont="1" applyFill="1" applyBorder="1" applyAlignment="1">
      <alignment horizontal="center" vertical="center" wrapText="1"/>
    </xf>
    <xf numFmtId="0" fontId="2" fillId="8" borderId="179" xfId="0" applyFont="1" applyFill="1" applyBorder="1" applyAlignment="1">
      <alignment horizontal="left" vertical="center" wrapText="1"/>
    </xf>
    <xf numFmtId="43" fontId="26" fillId="8" borderId="133" xfId="1" applyFont="1" applyFill="1" applyBorder="1" applyAlignment="1">
      <alignment horizontal="right" vertical="center" wrapText="1"/>
    </xf>
    <xf numFmtId="43" fontId="26" fillId="8" borderId="165" xfId="1" applyFont="1" applyFill="1" applyBorder="1" applyAlignment="1">
      <alignment horizontal="right" vertical="center" wrapText="1"/>
    </xf>
    <xf numFmtId="4" fontId="96" fillId="8" borderId="142" xfId="0" applyNumberFormat="1" applyFont="1" applyFill="1" applyBorder="1" applyAlignment="1">
      <alignment horizontal="right" vertical="center"/>
    </xf>
    <xf numFmtId="4" fontId="75" fillId="0" borderId="167" xfId="0" applyNumberFormat="1" applyFont="1" applyFill="1" applyBorder="1" applyAlignment="1">
      <alignment horizontal="right" vertical="center" wrapText="1"/>
    </xf>
    <xf numFmtId="4" fontId="75" fillId="0" borderId="167" xfId="0" applyNumberFormat="1" applyFont="1" applyFill="1" applyBorder="1" applyAlignment="1">
      <alignment horizontal="right" vertical="center"/>
    </xf>
    <xf numFmtId="4" fontId="75" fillId="0" borderId="170" xfId="0" applyNumberFormat="1" applyFont="1" applyFill="1" applyBorder="1" applyAlignment="1">
      <alignment horizontal="right" vertical="center" wrapText="1"/>
    </xf>
    <xf numFmtId="4" fontId="75" fillId="0" borderId="144" xfId="0" applyNumberFormat="1" applyFont="1" applyFill="1" applyBorder="1" applyAlignment="1">
      <alignment horizontal="right" vertical="center" wrapText="1"/>
    </xf>
    <xf numFmtId="43" fontId="26" fillId="0" borderId="183" xfId="1" applyFont="1" applyFill="1" applyBorder="1" applyAlignment="1">
      <alignment horizontal="right" vertical="center" wrapText="1"/>
    </xf>
    <xf numFmtId="43" fontId="26" fillId="0" borderId="184" xfId="1" applyFont="1" applyFill="1" applyBorder="1" applyAlignment="1">
      <alignment horizontal="right" vertical="center" wrapText="1"/>
    </xf>
    <xf numFmtId="4" fontId="95" fillId="8" borderId="185" xfId="0" applyNumberFormat="1" applyFont="1" applyFill="1" applyBorder="1" applyAlignment="1">
      <alignment horizontal="right" vertical="center" wrapText="1"/>
    </xf>
    <xf numFmtId="43" fontId="26" fillId="0" borderId="173" xfId="1" applyFont="1" applyFill="1" applyBorder="1" applyAlignment="1">
      <alignment horizontal="right" vertical="center" wrapText="1"/>
    </xf>
    <xf numFmtId="43" fontId="48" fillId="8" borderId="167" xfId="1" applyFont="1" applyFill="1" applyBorder="1" applyAlignment="1">
      <alignment horizontal="right" vertical="center" wrapText="1"/>
    </xf>
    <xf numFmtId="43" fontId="75" fillId="0" borderId="179" xfId="1" applyFont="1" applyFill="1" applyBorder="1" applyAlignment="1">
      <alignment horizontal="center" vertical="center" wrapText="1"/>
    </xf>
    <xf numFmtId="4" fontId="95" fillId="0" borderId="185" xfId="0" applyNumberFormat="1" applyFont="1" applyFill="1" applyBorder="1" applyAlignment="1">
      <alignment horizontal="right" vertical="center" wrapText="1"/>
    </xf>
    <xf numFmtId="164" fontId="13" fillId="0" borderId="0" xfId="1" applyNumberFormat="1" applyFont="1" applyBorder="1" applyAlignment="1">
      <alignment horizontal="left" vertical="center" wrapText="1"/>
    </xf>
    <xf numFmtId="164" fontId="14" fillId="0" borderId="62" xfId="1" applyNumberFormat="1" applyFont="1" applyBorder="1" applyAlignment="1">
      <alignment horizontal="center" vertical="center" wrapText="1"/>
    </xf>
    <xf numFmtId="164" fontId="14" fillId="0" borderId="56" xfId="1" applyNumberFormat="1" applyFont="1" applyBorder="1" applyAlignment="1">
      <alignment horizontal="center" vertical="center" wrapText="1"/>
    </xf>
    <xf numFmtId="164" fontId="44" fillId="0" borderId="6" xfId="1" applyNumberFormat="1" applyFont="1" applyBorder="1" applyAlignment="1">
      <alignment horizontal="right" vertical="center" wrapText="1"/>
    </xf>
    <xf numFmtId="164" fontId="44" fillId="0" borderId="105" xfId="1" applyNumberFormat="1" applyFont="1" applyBorder="1" applyAlignment="1">
      <alignment horizontal="right" vertical="center" wrapText="1"/>
    </xf>
    <xf numFmtId="164" fontId="13" fillId="0" borderId="82" xfId="1" applyNumberFormat="1" applyFont="1" applyBorder="1" applyAlignment="1">
      <alignment horizontal="left" vertical="center" wrapText="1"/>
    </xf>
    <xf numFmtId="0" fontId="43" fillId="0" borderId="160" xfId="0" applyFont="1" applyBorder="1" applyAlignment="1">
      <alignment vertical="top" wrapText="1"/>
    </xf>
    <xf numFmtId="166" fontId="99" fillId="0" borderId="0" xfId="0" applyNumberFormat="1" applyFont="1"/>
    <xf numFmtId="43" fontId="100" fillId="0" borderId="0" xfId="1" applyNumberFormat="1" applyFont="1" applyBorder="1" applyAlignment="1">
      <alignment horizontal="right" vertical="center" wrapText="1"/>
    </xf>
    <xf numFmtId="164" fontId="0" fillId="0" borderId="0" xfId="0" applyNumberFormat="1"/>
    <xf numFmtId="164" fontId="101" fillId="0" borderId="0" xfId="1" applyNumberFormat="1" applyFont="1" applyAlignment="1">
      <alignment wrapText="1"/>
    </xf>
    <xf numFmtId="0" fontId="81" fillId="0" borderId="0" xfId="0" applyFont="1" applyBorder="1" applyAlignment="1">
      <alignment horizontal="center" vertical="center" wrapText="1"/>
    </xf>
    <xf numFmtId="0" fontId="73" fillId="13" borderId="134" xfId="0" applyFont="1" applyFill="1" applyBorder="1" applyAlignment="1">
      <alignment vertical="center" wrapText="1"/>
    </xf>
    <xf numFmtId="0" fontId="73" fillId="13" borderId="135" xfId="0" applyFont="1" applyFill="1" applyBorder="1" applyAlignment="1">
      <alignment vertical="center" wrapText="1"/>
    </xf>
    <xf numFmtId="0" fontId="74" fillId="13" borderId="134" xfId="0" applyFont="1" applyFill="1" applyBorder="1" applyAlignment="1">
      <alignment vertical="center" wrapText="1"/>
    </xf>
    <xf numFmtId="0" fontId="74" fillId="13" borderId="135" xfId="0" applyFont="1" applyFill="1" applyBorder="1" applyAlignment="1">
      <alignment vertical="center" wrapText="1"/>
    </xf>
    <xf numFmtId="0" fontId="74" fillId="13" borderId="139" xfId="0" applyFont="1" applyFill="1" applyBorder="1" applyAlignment="1">
      <alignment vertical="center" wrapText="1"/>
    </xf>
    <xf numFmtId="0" fontId="74" fillId="13" borderId="140" xfId="0" applyFont="1" applyFill="1" applyBorder="1" applyAlignment="1">
      <alignment vertical="center" wrapText="1"/>
    </xf>
    <xf numFmtId="0" fontId="80" fillId="0" borderId="0" xfId="0" applyFont="1" applyAlignment="1">
      <alignment horizontal="center"/>
    </xf>
    <xf numFmtId="0" fontId="80" fillId="0" borderId="0" xfId="0" applyFont="1" applyAlignment="1">
      <alignment horizontal="center" wrapText="1"/>
    </xf>
    <xf numFmtId="0" fontId="82" fillId="0" borderId="0" xfId="0" applyFont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10" fillId="2" borderId="94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164" fontId="20" fillId="5" borderId="28" xfId="1" applyNumberFormat="1" applyFont="1" applyFill="1" applyBorder="1" applyAlignment="1">
      <alignment horizontal="center" vertical="center"/>
    </xf>
    <xf numFmtId="164" fontId="20" fillId="5" borderId="25" xfId="1" applyNumberFormat="1" applyFont="1" applyFill="1" applyBorder="1" applyAlignment="1">
      <alignment horizontal="center" vertical="center"/>
    </xf>
    <xf numFmtId="164" fontId="22" fillId="6" borderId="28" xfId="1" applyNumberFormat="1" applyFont="1" applyFill="1" applyBorder="1" applyAlignment="1">
      <alignment horizontal="center" vertical="center"/>
    </xf>
    <xf numFmtId="164" fontId="22" fillId="6" borderId="25" xfId="1" applyNumberFormat="1" applyFont="1" applyFill="1" applyBorder="1" applyAlignment="1">
      <alignment horizontal="center" vertical="center"/>
    </xf>
    <xf numFmtId="2" fontId="20" fillId="6" borderId="28" xfId="1" applyNumberFormat="1" applyFont="1" applyFill="1" applyBorder="1" applyAlignment="1">
      <alignment horizontal="center" vertical="center"/>
    </xf>
    <xf numFmtId="2" fontId="20" fillId="6" borderId="25" xfId="1" applyNumberFormat="1" applyFont="1" applyFill="1" applyBorder="1" applyAlignment="1">
      <alignment horizontal="center" vertical="center"/>
    </xf>
    <xf numFmtId="2" fontId="20" fillId="6" borderId="29" xfId="1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5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164" fontId="38" fillId="0" borderId="122" xfId="1" applyNumberFormat="1" applyFont="1" applyFill="1" applyBorder="1" applyAlignment="1">
      <alignment horizontal="right" vertical="center" wrapText="1"/>
    </xf>
    <xf numFmtId="164" fontId="38" fillId="0" borderId="77" xfId="1" applyNumberFormat="1" applyFont="1" applyFill="1" applyBorder="1" applyAlignment="1">
      <alignment horizontal="right" vertical="center" wrapText="1"/>
    </xf>
    <xf numFmtId="164" fontId="38" fillId="0" borderId="112" xfId="1" applyNumberFormat="1" applyFont="1" applyBorder="1" applyAlignment="1">
      <alignment horizontal="right" vertical="center" wrapText="1"/>
    </xf>
    <xf numFmtId="164" fontId="38" fillId="0" borderId="78" xfId="1" applyNumberFormat="1" applyFont="1" applyBorder="1" applyAlignment="1">
      <alignment horizontal="right" vertical="center" wrapText="1"/>
    </xf>
    <xf numFmtId="164" fontId="38" fillId="0" borderId="60" xfId="1" applyNumberFormat="1" applyFont="1" applyBorder="1" applyAlignment="1">
      <alignment horizontal="right" vertical="center" wrapText="1"/>
    </xf>
    <xf numFmtId="164" fontId="38" fillId="0" borderId="77" xfId="1" applyNumberFormat="1" applyFont="1" applyBorder="1" applyAlignment="1">
      <alignment horizontal="right" vertical="center" wrapText="1"/>
    </xf>
    <xf numFmtId="0" fontId="40" fillId="8" borderId="84" xfId="0" applyFont="1" applyFill="1" applyBorder="1" applyAlignment="1">
      <alignment horizontal="center" vertical="center" wrapText="1"/>
    </xf>
    <xf numFmtId="0" fontId="40" fillId="8" borderId="3" xfId="0" applyFont="1" applyFill="1" applyBorder="1" applyAlignment="1">
      <alignment horizontal="center" vertical="center" wrapText="1"/>
    </xf>
    <xf numFmtId="0" fontId="40" fillId="8" borderId="79" xfId="0" applyFont="1" applyFill="1" applyBorder="1" applyAlignment="1">
      <alignment horizontal="center" vertical="center" wrapText="1"/>
    </xf>
    <xf numFmtId="164" fontId="40" fillId="7" borderId="89" xfId="1" applyNumberFormat="1" applyFont="1" applyFill="1" applyBorder="1" applyAlignment="1">
      <alignment horizontal="right" vertical="center" wrapText="1"/>
    </xf>
    <xf numFmtId="164" fontId="40" fillId="7" borderId="77" xfId="1" applyNumberFormat="1" applyFont="1" applyFill="1" applyBorder="1" applyAlignment="1">
      <alignment horizontal="right" vertical="center" wrapText="1"/>
    </xf>
    <xf numFmtId="164" fontId="38" fillId="0" borderId="89" xfId="1" applyNumberFormat="1" applyFont="1" applyBorder="1" applyAlignment="1">
      <alignment horizontal="right" vertical="center" wrapText="1"/>
    </xf>
    <xf numFmtId="0" fontId="9" fillId="2" borderId="111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44" xfId="0" applyFont="1" applyFill="1" applyBorder="1" applyAlignment="1">
      <alignment horizontal="center" vertical="center" textRotation="90" wrapText="1"/>
    </xf>
    <xf numFmtId="0" fontId="40" fillId="0" borderId="111" xfId="0" applyFont="1" applyBorder="1" applyAlignment="1">
      <alignment horizontal="center" vertical="center" wrapText="1"/>
    </xf>
    <xf numFmtId="0" fontId="40" fillId="0" borderId="47" xfId="0" applyFont="1" applyBorder="1" applyAlignment="1">
      <alignment horizontal="center" vertical="center" wrapText="1"/>
    </xf>
    <xf numFmtId="0" fontId="40" fillId="0" borderId="75" xfId="0" applyFont="1" applyBorder="1" applyAlignment="1">
      <alignment horizontal="center" vertical="center" wrapText="1"/>
    </xf>
    <xf numFmtId="0" fontId="40" fillId="0" borderId="130" xfId="0" applyFont="1" applyBorder="1" applyAlignment="1">
      <alignment horizontal="center" vertical="center" wrapText="1"/>
    </xf>
    <xf numFmtId="164" fontId="38" fillId="0" borderId="93" xfId="1" applyNumberFormat="1" applyFont="1" applyBorder="1" applyAlignment="1">
      <alignment horizontal="right" vertical="center" wrapText="1"/>
    </xf>
    <xf numFmtId="164" fontId="38" fillId="0" borderId="23" xfId="1" applyNumberFormat="1" applyFont="1" applyBorder="1" applyAlignment="1">
      <alignment horizontal="right" vertical="center" wrapText="1"/>
    </xf>
    <xf numFmtId="164" fontId="38" fillId="0" borderId="48" xfId="1" applyNumberFormat="1" applyFont="1" applyBorder="1" applyAlignment="1">
      <alignment horizontal="right" vertical="center" wrapText="1"/>
    </xf>
    <xf numFmtId="164" fontId="38" fillId="0" borderId="62" xfId="1" applyNumberFormat="1" applyFont="1" applyBorder="1" applyAlignment="1">
      <alignment horizontal="right" vertical="center" wrapText="1"/>
    </xf>
    <xf numFmtId="164" fontId="41" fillId="0" borderId="46" xfId="1" applyNumberFormat="1" applyFont="1" applyFill="1" applyBorder="1" applyAlignment="1">
      <alignment horizontal="right" vertical="center" wrapText="1"/>
    </xf>
    <xf numFmtId="164" fontId="41" fillId="0" borderId="48" xfId="1" applyNumberFormat="1" applyFont="1" applyFill="1" applyBorder="1" applyAlignment="1">
      <alignment horizontal="right" vertical="center" wrapText="1"/>
    </xf>
    <xf numFmtId="164" fontId="38" fillId="0" borderId="60" xfId="1" applyNumberFormat="1" applyFont="1" applyBorder="1" applyAlignment="1">
      <alignment horizontal="center" vertical="center" wrapText="1"/>
    </xf>
    <xf numFmtId="164" fontId="38" fillId="0" borderId="77" xfId="1" applyNumberFormat="1" applyFont="1" applyBorder="1" applyAlignment="1">
      <alignment horizontal="center" vertical="center" wrapText="1"/>
    </xf>
    <xf numFmtId="164" fontId="38" fillId="0" borderId="89" xfId="1" applyNumberFormat="1" applyFont="1" applyBorder="1" applyAlignment="1">
      <alignment horizontal="center" vertical="center" wrapText="1"/>
    </xf>
    <xf numFmtId="164" fontId="38" fillId="0" borderId="122" xfId="1" applyNumberFormat="1" applyFont="1" applyBorder="1" applyAlignment="1">
      <alignment horizontal="center" vertical="center" wrapText="1"/>
    </xf>
    <xf numFmtId="164" fontId="40" fillId="7" borderId="65" xfId="1" applyNumberFormat="1" applyFont="1" applyFill="1" applyBorder="1" applyAlignment="1">
      <alignment horizontal="right" vertical="center" wrapText="1"/>
    </xf>
    <xf numFmtId="0" fontId="25" fillId="2" borderId="60" xfId="0" applyFont="1" applyFill="1" applyBorder="1" applyAlignment="1">
      <alignment horizontal="center" vertical="center" wrapText="1"/>
    </xf>
    <xf numFmtId="0" fontId="25" fillId="2" borderId="62" xfId="0" applyFont="1" applyFill="1" applyBorder="1" applyAlignment="1">
      <alignment horizontal="center" vertical="center" wrapText="1"/>
    </xf>
    <xf numFmtId="0" fontId="25" fillId="2" borderId="52" xfId="0" applyFont="1" applyFill="1" applyBorder="1" applyAlignment="1">
      <alignment horizontal="center" vertical="center" wrapText="1"/>
    </xf>
    <xf numFmtId="0" fontId="40" fillId="0" borderId="118" xfId="0" applyFont="1" applyFill="1" applyBorder="1" applyAlignment="1">
      <alignment horizontal="left" vertical="center" wrapText="1"/>
    </xf>
    <xf numFmtId="0" fontId="40" fillId="0" borderId="119" xfId="0" applyFont="1" applyFill="1" applyBorder="1" applyAlignment="1">
      <alignment horizontal="left" vertical="center" wrapText="1"/>
    </xf>
    <xf numFmtId="164" fontId="41" fillId="0" borderId="23" xfId="1" applyNumberFormat="1" applyFont="1" applyFill="1" applyBorder="1" applyAlignment="1">
      <alignment horizontal="right" vertical="center" wrapText="1"/>
    </xf>
    <xf numFmtId="164" fontId="38" fillId="0" borderId="4" xfId="1" applyNumberFormat="1" applyFont="1" applyBorder="1" applyAlignment="1">
      <alignment horizontal="right" vertical="center" wrapText="1"/>
    </xf>
    <xf numFmtId="164" fontId="38" fillId="0" borderId="5" xfId="1" applyNumberFormat="1" applyFont="1" applyBorder="1" applyAlignment="1">
      <alignment horizontal="right" vertical="center" wrapText="1"/>
    </xf>
    <xf numFmtId="164" fontId="38" fillId="0" borderId="17" xfId="1" applyNumberFormat="1" applyFont="1" applyBorder="1" applyAlignment="1">
      <alignment horizontal="right" vertical="center" wrapText="1"/>
    </xf>
    <xf numFmtId="164" fontId="38" fillId="0" borderId="46" xfId="1" applyNumberFormat="1" applyFont="1" applyBorder="1" applyAlignment="1">
      <alignment horizontal="right" vertical="center" wrapText="1"/>
    </xf>
    <xf numFmtId="164" fontId="38" fillId="0" borderId="0" xfId="1" applyNumberFormat="1" applyFont="1" applyBorder="1" applyAlignment="1">
      <alignment horizontal="right" vertical="center" wrapText="1"/>
    </xf>
    <xf numFmtId="164" fontId="38" fillId="0" borderId="128" xfId="1" applyNumberFormat="1" applyFont="1" applyBorder="1" applyAlignment="1">
      <alignment horizontal="right" vertical="center" wrapText="1"/>
    </xf>
    <xf numFmtId="164" fontId="38" fillId="0" borderId="122" xfId="1" applyNumberFormat="1" applyFont="1" applyBorder="1" applyAlignment="1">
      <alignment horizontal="right" vertical="center" wrapText="1"/>
    </xf>
    <xf numFmtId="164" fontId="41" fillId="0" borderId="93" xfId="1" applyNumberFormat="1" applyFont="1" applyFill="1" applyBorder="1" applyAlignment="1">
      <alignment horizontal="right" vertical="center" wrapText="1"/>
    </xf>
    <xf numFmtId="164" fontId="41" fillId="0" borderId="78" xfId="1" applyNumberFormat="1" applyFont="1" applyFill="1" applyBorder="1" applyAlignment="1">
      <alignment horizontal="right" vertical="center" wrapText="1"/>
    </xf>
    <xf numFmtId="0" fontId="40" fillId="0" borderId="75" xfId="0" applyFont="1" applyFill="1" applyBorder="1" applyAlignment="1">
      <alignment horizontal="center" vertical="center" wrapText="1"/>
    </xf>
    <xf numFmtId="0" fontId="40" fillId="0" borderId="47" xfId="0" applyFont="1" applyFill="1" applyBorder="1" applyAlignment="1">
      <alignment horizontal="center" vertical="center" wrapText="1"/>
    </xf>
    <xf numFmtId="164" fontId="41" fillId="0" borderId="89" xfId="1" applyNumberFormat="1" applyFont="1" applyBorder="1" applyAlignment="1">
      <alignment horizontal="right" vertical="center" wrapText="1"/>
    </xf>
    <xf numFmtId="164" fontId="41" fillId="0" borderId="77" xfId="1" applyNumberFormat="1" applyFont="1" applyBorder="1" applyAlignment="1">
      <alignment horizontal="right" vertical="center" wrapText="1"/>
    </xf>
    <xf numFmtId="0" fontId="40" fillId="0" borderId="118" xfId="0" applyFont="1" applyBorder="1" applyAlignment="1">
      <alignment horizontal="left" vertical="center" wrapText="1"/>
    </xf>
    <xf numFmtId="0" fontId="40" fillId="0" borderId="119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21" xfId="0" applyFont="1" applyBorder="1" applyAlignment="1">
      <alignment horizontal="center" vertical="center" wrapText="1"/>
    </xf>
    <xf numFmtId="0" fontId="40" fillId="0" borderId="120" xfId="0" applyFont="1" applyBorder="1" applyAlignment="1">
      <alignment horizontal="left" vertical="center" wrapText="1"/>
    </xf>
    <xf numFmtId="0" fontId="40" fillId="0" borderId="116" xfId="0" applyFont="1" applyBorder="1" applyAlignment="1">
      <alignment horizontal="left" vertical="center" wrapText="1"/>
    </xf>
    <xf numFmtId="164" fontId="41" fillId="0" borderId="74" xfId="1" applyNumberFormat="1" applyFont="1" applyBorder="1" applyAlignment="1">
      <alignment horizontal="right" vertical="center" wrapText="1"/>
    </xf>
    <xf numFmtId="164" fontId="41" fillId="0" borderId="50" xfId="1" applyNumberFormat="1" applyFont="1" applyBorder="1" applyAlignment="1">
      <alignment horizontal="right" vertical="center" wrapText="1"/>
    </xf>
    <xf numFmtId="164" fontId="38" fillId="0" borderId="89" xfId="1" applyNumberFormat="1" applyFont="1" applyFill="1" applyBorder="1" applyAlignment="1">
      <alignment horizontal="right" vertical="center" wrapText="1"/>
    </xf>
    <xf numFmtId="164" fontId="41" fillId="0" borderId="89" xfId="1" applyNumberFormat="1" applyFont="1" applyFill="1" applyBorder="1" applyAlignment="1">
      <alignment horizontal="center" vertical="center" wrapText="1"/>
    </xf>
    <xf numFmtId="164" fontId="41" fillId="0" borderId="77" xfId="1" applyNumberFormat="1" applyFont="1" applyFill="1" applyBorder="1" applyAlignment="1">
      <alignment horizontal="center" vertical="center" wrapText="1"/>
    </xf>
    <xf numFmtId="164" fontId="41" fillId="0" borderId="74" xfId="1" applyNumberFormat="1" applyFont="1" applyFill="1" applyBorder="1" applyAlignment="1">
      <alignment horizontal="right" vertical="center" wrapText="1"/>
    </xf>
    <xf numFmtId="164" fontId="41" fillId="0" borderId="50" xfId="1" applyNumberFormat="1" applyFont="1" applyFill="1" applyBorder="1" applyAlignment="1">
      <alignment horizontal="right" vertical="center" wrapText="1"/>
    </xf>
    <xf numFmtId="164" fontId="41" fillId="0" borderId="122" xfId="1" applyNumberFormat="1" applyFont="1" applyBorder="1" applyAlignment="1">
      <alignment horizontal="center" vertical="center" wrapText="1"/>
    </xf>
    <xf numFmtId="164" fontId="41" fillId="0" borderId="77" xfId="1" applyNumberFormat="1" applyFont="1" applyBorder="1" applyAlignment="1">
      <alignment horizontal="center" vertical="center" wrapText="1"/>
    </xf>
    <xf numFmtId="164" fontId="38" fillId="0" borderId="105" xfId="1" applyNumberFormat="1" applyFont="1" applyBorder="1" applyAlignment="1">
      <alignment horizontal="right" vertical="center" wrapText="1"/>
    </xf>
    <xf numFmtId="164" fontId="41" fillId="0" borderId="128" xfId="1" applyNumberFormat="1" applyFont="1" applyFill="1" applyBorder="1" applyAlignment="1">
      <alignment horizontal="right" vertical="center" wrapText="1"/>
    </xf>
    <xf numFmtId="0" fontId="40" fillId="0" borderId="117" xfId="0" applyFont="1" applyBorder="1" applyAlignment="1">
      <alignment horizontal="left" vertical="center" wrapText="1"/>
    </xf>
    <xf numFmtId="164" fontId="41" fillId="0" borderId="89" xfId="1" applyNumberFormat="1" applyFont="1" applyFill="1" applyBorder="1" applyAlignment="1">
      <alignment horizontal="right" vertical="center" wrapText="1"/>
    </xf>
    <xf numFmtId="164" fontId="41" fillId="0" borderId="77" xfId="1" applyNumberFormat="1" applyFont="1" applyFill="1" applyBorder="1" applyAlignment="1">
      <alignment horizontal="right" vertical="center" wrapText="1"/>
    </xf>
    <xf numFmtId="0" fontId="25" fillId="2" borderId="53" xfId="0" applyFont="1" applyFill="1" applyBorder="1" applyAlignment="1">
      <alignment horizontal="center" vertical="center" wrapText="1"/>
    </xf>
    <xf numFmtId="0" fontId="25" fillId="2" borderId="51" xfId="0" applyFont="1" applyFill="1" applyBorder="1" applyAlignment="1">
      <alignment horizontal="center" vertical="center" wrapText="1"/>
    </xf>
    <xf numFmtId="164" fontId="40" fillId="7" borderId="122" xfId="1" applyNumberFormat="1" applyFont="1" applyFill="1" applyBorder="1" applyAlignment="1">
      <alignment horizontal="right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4" borderId="60" xfId="0" applyFont="1" applyFill="1" applyBorder="1" applyAlignment="1">
      <alignment horizontal="center" vertical="center" wrapText="1"/>
    </xf>
    <xf numFmtId="0" fontId="25" fillId="4" borderId="62" xfId="0" applyFont="1" applyFill="1" applyBorder="1" applyAlignment="1">
      <alignment horizontal="center" vertical="center" wrapText="1"/>
    </xf>
    <xf numFmtId="0" fontId="25" fillId="4" borderId="52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35" fillId="2" borderId="93" xfId="0" applyFont="1" applyFill="1" applyBorder="1" applyAlignment="1">
      <alignment horizontal="center" vertical="center" wrapText="1"/>
    </xf>
    <xf numFmtId="0" fontId="35" fillId="2" borderId="51" xfId="0" applyFont="1" applyFill="1" applyBorder="1" applyAlignment="1">
      <alignment horizontal="center" vertical="center" wrapText="1"/>
    </xf>
    <xf numFmtId="164" fontId="38" fillId="0" borderId="74" xfId="1" applyNumberFormat="1" applyFont="1" applyBorder="1" applyAlignment="1">
      <alignment horizontal="center" vertical="center" wrapText="1"/>
    </xf>
    <xf numFmtId="164" fontId="38" fillId="0" borderId="50" xfId="1" applyNumberFormat="1" applyFont="1" applyBorder="1" applyAlignment="1">
      <alignment horizontal="center" vertical="center" wrapText="1"/>
    </xf>
    <xf numFmtId="164" fontId="38" fillId="0" borderId="93" xfId="1" applyNumberFormat="1" applyFont="1" applyBorder="1" applyAlignment="1">
      <alignment horizontal="center" vertical="center" wrapText="1"/>
    </xf>
    <xf numFmtId="164" fontId="38" fillId="0" borderId="78" xfId="1" applyNumberFormat="1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/>
    </xf>
    <xf numFmtId="164" fontId="38" fillId="0" borderId="10" xfId="1" applyNumberFormat="1" applyFont="1" applyBorder="1" applyAlignment="1">
      <alignment horizontal="right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164" fontId="38" fillId="0" borderId="55" xfId="1" applyNumberFormat="1" applyFont="1" applyBorder="1" applyAlignment="1">
      <alignment horizontal="right" vertical="center" wrapText="1"/>
    </xf>
    <xf numFmtId="164" fontId="38" fillId="0" borderId="32" xfId="1" applyNumberFormat="1" applyFont="1" applyBorder="1" applyAlignment="1">
      <alignment horizontal="center" vertical="center" wrapText="1"/>
    </xf>
    <xf numFmtId="164" fontId="38" fillId="0" borderId="53" xfId="1" applyNumberFormat="1" applyFont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35" fillId="2" borderId="33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164" fontId="38" fillId="0" borderId="62" xfId="1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164" fontId="38" fillId="0" borderId="112" xfId="1" applyNumberFormat="1" applyFont="1" applyBorder="1" applyAlignment="1">
      <alignment horizontal="center" vertical="center" wrapText="1"/>
    </xf>
    <xf numFmtId="164" fontId="40" fillId="7" borderId="60" xfId="1" applyNumberFormat="1" applyFont="1" applyFill="1" applyBorder="1" applyAlignment="1">
      <alignment horizontal="right" vertical="center" wrapText="1"/>
    </xf>
    <xf numFmtId="0" fontId="40" fillId="0" borderId="115" xfId="0" applyFont="1" applyBorder="1" applyAlignment="1">
      <alignment horizontal="left" vertical="center" wrapText="1"/>
    </xf>
    <xf numFmtId="164" fontId="38" fillId="0" borderId="86" xfId="1" applyNumberFormat="1" applyFont="1" applyBorder="1" applyAlignment="1">
      <alignment horizontal="center" vertical="center" wrapText="1"/>
    </xf>
    <xf numFmtId="0" fontId="25" fillId="4" borderId="57" xfId="0" applyFont="1" applyFill="1" applyBorder="1" applyAlignment="1">
      <alignment horizontal="center" vertical="center" wrapText="1"/>
    </xf>
    <xf numFmtId="0" fontId="25" fillId="4" borderId="56" xfId="0" applyFont="1" applyFill="1" applyBorder="1" applyAlignment="1">
      <alignment horizontal="center" vertical="center" wrapText="1"/>
    </xf>
    <xf numFmtId="0" fontId="25" fillId="4" borderId="54" xfId="0" applyFont="1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wrapText="1"/>
    </xf>
    <xf numFmtId="0" fontId="35" fillId="2" borderId="55" xfId="0" applyFont="1" applyFill="1" applyBorder="1" applyAlignment="1">
      <alignment horizontal="center" vertical="center" textRotation="90" wrapText="1"/>
    </xf>
    <xf numFmtId="0" fontId="35" fillId="2" borderId="105" xfId="0" applyFont="1" applyFill="1" applyBorder="1" applyAlignment="1">
      <alignment horizontal="center" vertical="center" textRotation="90" wrapText="1"/>
    </xf>
    <xf numFmtId="0" fontId="35" fillId="2" borderId="36" xfId="0" applyFont="1" applyFill="1" applyBorder="1" applyAlignment="1">
      <alignment horizontal="center" vertical="center" textRotation="90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 vertical="center" wrapText="1"/>
    </xf>
    <xf numFmtId="164" fontId="41" fillId="0" borderId="32" xfId="1" applyNumberFormat="1" applyFont="1" applyFill="1" applyBorder="1" applyAlignment="1">
      <alignment horizontal="right" vertical="center" wrapText="1"/>
    </xf>
    <xf numFmtId="164" fontId="41" fillId="0" borderId="122" xfId="1" applyNumberFormat="1" applyFont="1" applyFill="1" applyBorder="1" applyAlignment="1">
      <alignment horizontal="center" vertical="center" wrapText="1"/>
    </xf>
    <xf numFmtId="0" fontId="31" fillId="8" borderId="37" xfId="0" applyFont="1" applyFill="1" applyBorder="1" applyAlignment="1">
      <alignment horizontal="center" vertical="center" wrapText="1"/>
    </xf>
    <xf numFmtId="0" fontId="31" fillId="8" borderId="33" xfId="0" applyFont="1" applyFill="1" applyBorder="1" applyAlignment="1">
      <alignment horizontal="center" vertical="center" wrapText="1"/>
    </xf>
    <xf numFmtId="0" fontId="31" fillId="8" borderId="39" xfId="0" applyFont="1" applyFill="1" applyBorder="1" applyAlignment="1">
      <alignment horizontal="center" vertical="center" wrapText="1"/>
    </xf>
    <xf numFmtId="0" fontId="31" fillId="8" borderId="180" xfId="0" applyFont="1" applyFill="1" applyBorder="1" applyAlignment="1">
      <alignment horizontal="center" vertical="center" textRotation="60" wrapText="1"/>
    </xf>
    <xf numFmtId="0" fontId="31" fillId="8" borderId="181" xfId="0" applyFont="1" applyFill="1" applyBorder="1" applyAlignment="1">
      <alignment horizontal="center" vertical="center" textRotation="60" wrapText="1"/>
    </xf>
    <xf numFmtId="0" fontId="31" fillId="8" borderId="182" xfId="0" applyFont="1" applyFill="1" applyBorder="1" applyAlignment="1">
      <alignment horizontal="center" vertical="center" textRotation="60" wrapText="1"/>
    </xf>
    <xf numFmtId="0" fontId="31" fillId="8" borderId="21" xfId="0" applyFont="1" applyFill="1" applyBorder="1" applyAlignment="1">
      <alignment horizontal="center" vertical="center" wrapText="1"/>
    </xf>
    <xf numFmtId="0" fontId="31" fillId="8" borderId="17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164" fontId="97" fillId="0" borderId="37" xfId="0" applyNumberFormat="1" applyFont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164" fontId="97" fillId="0" borderId="21" xfId="0" applyNumberFormat="1" applyFont="1" applyBorder="1" applyAlignment="1">
      <alignment horizontal="right" vertical="center" wrapText="1"/>
    </xf>
    <xf numFmtId="164" fontId="97" fillId="0" borderId="17" xfId="0" applyNumberFormat="1" applyFont="1" applyBorder="1" applyAlignment="1">
      <alignment horizontal="right" vertical="center" wrapText="1"/>
    </xf>
    <xf numFmtId="164" fontId="97" fillId="0" borderId="50" xfId="0" applyNumberFormat="1" applyFont="1" applyBorder="1" applyAlignment="1">
      <alignment horizontal="right" vertical="center" wrapText="1"/>
    </xf>
    <xf numFmtId="164" fontId="97" fillId="0" borderId="48" xfId="0" applyNumberFormat="1" applyFont="1" applyBorder="1" applyAlignment="1">
      <alignment horizontal="right" vertical="center" wrapText="1"/>
    </xf>
    <xf numFmtId="164" fontId="97" fillId="0" borderId="126" xfId="0" applyNumberFormat="1" applyFont="1" applyBorder="1" applyAlignment="1">
      <alignment horizontal="right" vertical="center" wrapText="1"/>
    </xf>
    <xf numFmtId="164" fontId="97" fillId="0" borderId="105" xfId="0" applyNumberFormat="1" applyFont="1" applyBorder="1" applyAlignment="1">
      <alignment horizontal="right" vertical="center" wrapText="1"/>
    </xf>
    <xf numFmtId="164" fontId="97" fillId="0" borderId="46" xfId="0" applyNumberFormat="1" applyFont="1" applyBorder="1" applyAlignment="1">
      <alignment horizontal="right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36" fillId="0" borderId="88" xfId="0" applyFont="1" applyBorder="1" applyAlignment="1">
      <alignment vertical="center" wrapText="1"/>
    </xf>
    <xf numFmtId="0" fontId="36" fillId="0" borderId="90" xfId="0" applyFont="1" applyBorder="1" applyAlignment="1">
      <alignment vertical="center" wrapText="1"/>
    </xf>
    <xf numFmtId="164" fontId="28" fillId="0" borderId="89" xfId="1" applyNumberFormat="1" applyFont="1" applyBorder="1" applyAlignment="1">
      <alignment horizontal="center" vertical="center" wrapText="1"/>
    </xf>
    <xf numFmtId="164" fontId="28" fillId="0" borderId="77" xfId="1" applyNumberFormat="1" applyFont="1" applyBorder="1" applyAlignment="1">
      <alignment horizontal="center" vertical="center" wrapText="1"/>
    </xf>
    <xf numFmtId="164" fontId="18" fillId="4" borderId="89" xfId="1" applyNumberFormat="1" applyFont="1" applyFill="1" applyBorder="1" applyAlignment="1">
      <alignment horizontal="center" vertical="center" wrapText="1"/>
    </xf>
    <xf numFmtId="164" fontId="18" fillId="4" borderId="77" xfId="1" applyNumberFormat="1" applyFont="1" applyFill="1" applyBorder="1" applyAlignment="1">
      <alignment horizontal="center" vertical="center" wrapText="1"/>
    </xf>
    <xf numFmtId="164" fontId="31" fillId="0" borderId="17" xfId="1" applyNumberFormat="1" applyFont="1" applyBorder="1" applyAlignment="1">
      <alignment horizontal="center" vertical="center" wrapText="1"/>
    </xf>
    <xf numFmtId="0" fontId="13" fillId="0" borderId="82" xfId="0" applyFont="1" applyBorder="1" applyAlignment="1">
      <alignment vertical="center" wrapText="1"/>
    </xf>
    <xf numFmtId="0" fontId="37" fillId="0" borderId="65" xfId="0" applyFont="1" applyBorder="1" applyAlignment="1">
      <alignment horizontal="center" vertical="center" wrapText="1"/>
    </xf>
    <xf numFmtId="164" fontId="38" fillId="0" borderId="65" xfId="1" applyNumberFormat="1" applyFont="1" applyFill="1" applyBorder="1" applyAlignment="1">
      <alignment horizontal="right" vertical="center" wrapText="1"/>
    </xf>
    <xf numFmtId="164" fontId="38" fillId="0" borderId="65" xfId="1" applyNumberFormat="1" applyFont="1" applyBorder="1" applyAlignment="1">
      <alignment horizontal="right" vertical="center" wrapText="1"/>
    </xf>
    <xf numFmtId="164" fontId="40" fillId="0" borderId="33" xfId="1" applyNumberFormat="1" applyFont="1" applyFill="1" applyBorder="1" applyAlignment="1">
      <alignment horizontal="right" vertical="center" wrapText="1"/>
    </xf>
    <xf numFmtId="164" fontId="39" fillId="0" borderId="17" xfId="1" applyNumberFormat="1" applyFont="1" applyBorder="1" applyAlignment="1">
      <alignment horizontal="center" vertical="center" wrapText="1"/>
    </xf>
    <xf numFmtId="164" fontId="38" fillId="0" borderId="65" xfId="1" applyNumberFormat="1" applyFont="1" applyBorder="1" applyAlignment="1">
      <alignment horizontal="center" vertical="center" wrapText="1"/>
    </xf>
    <xf numFmtId="164" fontId="41" fillId="0" borderId="89" xfId="1" applyNumberFormat="1" applyFont="1" applyBorder="1" applyAlignment="1">
      <alignment horizontal="center" vertical="center" wrapText="1"/>
    </xf>
    <xf numFmtId="164" fontId="18" fillId="4" borderId="65" xfId="1" applyNumberFormat="1" applyFont="1" applyFill="1" applyBorder="1" applyAlignment="1">
      <alignment horizontal="center" vertical="center" wrapText="1"/>
    </xf>
    <xf numFmtId="0" fontId="37" fillId="0" borderId="81" xfId="0" applyFont="1" applyBorder="1" applyAlignment="1">
      <alignment horizontal="left" vertical="center" wrapText="1"/>
    </xf>
    <xf numFmtId="0" fontId="37" fillId="0" borderId="82" xfId="0" applyFont="1" applyBorder="1" applyAlignment="1">
      <alignment horizontal="left" vertical="center" wrapText="1"/>
    </xf>
    <xf numFmtId="164" fontId="28" fillId="0" borderId="59" xfId="1" applyNumberFormat="1" applyFont="1" applyBorder="1" applyAlignment="1">
      <alignment horizontal="center" vertical="center" wrapText="1"/>
    </xf>
    <xf numFmtId="164" fontId="28" fillId="0" borderId="65" xfId="1" applyNumberFormat="1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/>
    </xf>
    <xf numFmtId="0" fontId="17" fillId="0" borderId="81" xfId="0" applyFont="1" applyBorder="1" applyAlignment="1">
      <alignment horizontal="left" vertical="center" wrapText="1"/>
    </xf>
    <xf numFmtId="0" fontId="17" fillId="0" borderId="82" xfId="0" applyFont="1" applyBorder="1" applyAlignment="1">
      <alignment horizontal="left" vertical="center" wrapText="1"/>
    </xf>
    <xf numFmtId="164" fontId="38" fillId="0" borderId="59" xfId="1" applyNumberFormat="1" applyFont="1" applyBorder="1" applyAlignment="1">
      <alignment horizontal="right" vertical="center" wrapText="1"/>
    </xf>
    <xf numFmtId="164" fontId="38" fillId="0" borderId="59" xfId="1" applyNumberFormat="1" applyFont="1" applyBorder="1" applyAlignment="1">
      <alignment horizontal="center" vertical="center" wrapText="1"/>
    </xf>
    <xf numFmtId="164" fontId="39" fillId="0" borderId="21" xfId="1" applyNumberFormat="1" applyFont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 wrapText="1"/>
    </xf>
    <xf numFmtId="0" fontId="10" fillId="2" borderId="62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textRotation="90" wrapText="1"/>
    </xf>
    <xf numFmtId="0" fontId="9" fillId="2" borderId="62" xfId="0" applyFont="1" applyFill="1" applyBorder="1" applyAlignment="1">
      <alignment horizontal="center" vertical="center" textRotation="90" wrapText="1"/>
    </xf>
    <xf numFmtId="0" fontId="9" fillId="2" borderId="52" xfId="0" applyFont="1" applyFill="1" applyBorder="1" applyAlignment="1">
      <alignment horizontal="center" vertical="center" textRotation="90" wrapText="1"/>
    </xf>
    <xf numFmtId="0" fontId="37" fillId="0" borderId="59" xfId="0" applyFont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25" xfId="0" applyFont="1" applyFill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164" fontId="18" fillId="4" borderId="59" xfId="1" applyNumberFormat="1" applyFont="1" applyFill="1" applyBorder="1" applyAlignment="1">
      <alignment horizontal="center" vertical="center" wrapText="1"/>
    </xf>
    <xf numFmtId="164" fontId="31" fillId="0" borderId="21" xfId="1" applyNumberFormat="1" applyFont="1" applyBorder="1" applyAlignment="1">
      <alignment horizontal="center" vertical="center" wrapText="1"/>
    </xf>
    <xf numFmtId="0" fontId="39" fillId="2" borderId="60" xfId="0" applyFont="1" applyFill="1" applyBorder="1" applyAlignment="1">
      <alignment horizontal="center" vertical="center" wrapText="1"/>
    </xf>
    <xf numFmtId="0" fontId="39" fillId="2" borderId="62" xfId="0" applyFont="1" applyFill="1" applyBorder="1" applyAlignment="1">
      <alignment horizontal="center" vertical="center" wrapText="1"/>
    </xf>
    <xf numFmtId="0" fontId="39" fillId="2" borderId="52" xfId="0" applyFont="1" applyFill="1" applyBorder="1" applyAlignment="1">
      <alignment horizontal="center" vertical="center" wrapText="1"/>
    </xf>
    <xf numFmtId="0" fontId="10" fillId="2" borderId="59" xfId="0" applyFont="1" applyFill="1" applyBorder="1" applyAlignment="1">
      <alignment horizontal="center" vertical="center" wrapText="1"/>
    </xf>
    <xf numFmtId="0" fontId="10" fillId="2" borderId="63" xfId="0" applyFont="1" applyFill="1" applyBorder="1" applyAlignment="1">
      <alignment horizontal="center" vertical="center" wrapText="1"/>
    </xf>
    <xf numFmtId="0" fontId="11" fillId="0" borderId="104" xfId="0" applyFont="1" applyBorder="1" applyAlignment="1">
      <alignment horizontal="center" vertical="center" wrapText="1"/>
    </xf>
    <xf numFmtId="0" fontId="9" fillId="4" borderId="60" xfId="0" applyFont="1" applyFill="1" applyBorder="1" applyAlignment="1">
      <alignment horizontal="center" vertical="center" wrapText="1"/>
    </xf>
    <xf numFmtId="0" fontId="9" fillId="4" borderId="62" xfId="0" applyFont="1" applyFill="1" applyBorder="1" applyAlignment="1">
      <alignment horizontal="center" vertical="center" wrapText="1"/>
    </xf>
    <xf numFmtId="0" fontId="9" fillId="4" borderId="52" xfId="0" applyFont="1" applyFill="1" applyBorder="1" applyAlignment="1">
      <alignment horizontal="center" vertical="center" wrapText="1"/>
    </xf>
    <xf numFmtId="164" fontId="40" fillId="0" borderId="37" xfId="1" applyNumberFormat="1" applyFont="1" applyFill="1" applyBorder="1" applyAlignment="1">
      <alignment horizontal="right" vertical="center" wrapText="1"/>
    </xf>
    <xf numFmtId="0" fontId="36" fillId="0" borderId="82" xfId="0" applyFont="1" applyBorder="1" applyAlignment="1">
      <alignment vertical="center" wrapText="1"/>
    </xf>
    <xf numFmtId="0" fontId="35" fillId="2" borderId="60" xfId="0" applyFont="1" applyFill="1" applyBorder="1" applyAlignment="1">
      <alignment horizontal="center" vertical="center" wrapText="1"/>
    </xf>
    <xf numFmtId="0" fontId="35" fillId="2" borderId="62" xfId="0" applyFont="1" applyFill="1" applyBorder="1" applyAlignment="1">
      <alignment horizontal="center" vertical="center" wrapText="1"/>
    </xf>
    <xf numFmtId="0" fontId="35" fillId="2" borderId="52" xfId="0" applyFont="1" applyFill="1" applyBorder="1" applyAlignment="1">
      <alignment horizontal="center" vertical="center" wrapText="1"/>
    </xf>
    <xf numFmtId="0" fontId="85" fillId="0" borderId="82" xfId="0" applyFont="1" applyBorder="1" applyAlignment="1">
      <alignment vertical="center" wrapText="1"/>
    </xf>
    <xf numFmtId="0" fontId="68" fillId="2" borderId="32" xfId="0" applyFont="1" applyFill="1" applyBorder="1" applyAlignment="1">
      <alignment horizontal="center" vertical="center" textRotation="90" wrapText="1"/>
    </xf>
    <xf numFmtId="0" fontId="69" fillId="0" borderId="49" xfId="0" applyFont="1" applyBorder="1"/>
    <xf numFmtId="0" fontId="35" fillId="2" borderId="0" xfId="0" applyFont="1" applyFill="1" applyBorder="1" applyAlignment="1">
      <alignment horizontal="center" vertical="center" textRotation="90" wrapText="1"/>
    </xf>
    <xf numFmtId="0" fontId="35" fillId="2" borderId="7" xfId="0" applyFont="1" applyFill="1" applyBorder="1" applyAlignment="1">
      <alignment horizontal="center" vertical="center" textRotation="90" wrapText="1"/>
    </xf>
    <xf numFmtId="0" fontId="18" fillId="2" borderId="30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 wrapText="1"/>
    </xf>
    <xf numFmtId="0" fontId="52" fillId="0" borderId="0" xfId="0" applyFont="1" applyBorder="1" applyAlignment="1">
      <alignment horizontal="center"/>
    </xf>
    <xf numFmtId="164" fontId="60" fillId="0" borderId="93" xfId="1" applyNumberFormat="1" applyFont="1" applyBorder="1" applyAlignment="1">
      <alignment horizontal="right" vertical="center" wrapText="1"/>
    </xf>
    <xf numFmtId="164" fontId="60" fillId="0" borderId="78" xfId="1" applyNumberFormat="1" applyFont="1" applyBorder="1" applyAlignment="1">
      <alignment horizontal="right" vertical="center" wrapText="1"/>
    </xf>
    <xf numFmtId="164" fontId="52" fillId="0" borderId="89" xfId="1" applyNumberFormat="1" applyFont="1" applyBorder="1" applyAlignment="1">
      <alignment horizontal="right" vertical="center" wrapText="1"/>
    </xf>
    <xf numFmtId="164" fontId="52" fillId="0" borderId="77" xfId="1" applyNumberFormat="1" applyFont="1" applyBorder="1" applyAlignment="1">
      <alignment horizontal="right" vertical="center" wrapText="1"/>
    </xf>
    <xf numFmtId="164" fontId="52" fillId="0" borderId="74" xfId="1" applyNumberFormat="1" applyFont="1" applyBorder="1" applyAlignment="1">
      <alignment horizontal="right" vertical="center" wrapText="1"/>
    </xf>
    <xf numFmtId="164" fontId="52" fillId="0" borderId="50" xfId="1" applyNumberFormat="1" applyFont="1" applyBorder="1" applyAlignment="1">
      <alignment horizontal="right" vertical="center" wrapText="1"/>
    </xf>
    <xf numFmtId="164" fontId="59" fillId="2" borderId="65" xfId="1" applyNumberFormat="1" applyFont="1" applyFill="1" applyBorder="1" applyAlignment="1">
      <alignment horizontal="right" vertical="center" wrapText="1"/>
    </xf>
    <xf numFmtId="0" fontId="58" fillId="0" borderId="16" xfId="0" applyFont="1" applyBorder="1" applyAlignment="1">
      <alignment horizontal="center" vertical="center" wrapText="1"/>
    </xf>
    <xf numFmtId="0" fontId="56" fillId="0" borderId="82" xfId="0" applyFont="1" applyBorder="1" applyAlignment="1">
      <alignment horizontal="left" vertical="center" wrapText="1"/>
    </xf>
    <xf numFmtId="164" fontId="52" fillId="0" borderId="65" xfId="1" applyNumberFormat="1" applyFont="1" applyBorder="1" applyAlignment="1">
      <alignment horizontal="right" vertical="center" wrapText="1"/>
    </xf>
    <xf numFmtId="0" fontId="89" fillId="0" borderId="82" xfId="0" applyFont="1" applyBorder="1" applyAlignment="1">
      <alignment horizontal="left" vertical="center" wrapText="1"/>
    </xf>
    <xf numFmtId="164" fontId="60" fillId="0" borderId="93" xfId="1" applyNumberFormat="1" applyFont="1" applyFill="1" applyBorder="1" applyAlignment="1">
      <alignment horizontal="right" vertical="center" wrapText="1"/>
    </xf>
    <xf numFmtId="164" fontId="60" fillId="0" borderId="78" xfId="1" applyNumberFormat="1" applyFont="1" applyFill="1" applyBorder="1" applyAlignment="1">
      <alignment horizontal="right" vertical="center" wrapText="1"/>
    </xf>
    <xf numFmtId="164" fontId="59" fillId="0" borderId="74" xfId="1" applyNumberFormat="1" applyFont="1" applyFill="1" applyBorder="1" applyAlignment="1">
      <alignment horizontal="right" vertical="center" wrapText="1"/>
    </xf>
    <xf numFmtId="164" fontId="59" fillId="0" borderId="50" xfId="1" applyNumberFormat="1" applyFont="1" applyFill="1" applyBorder="1" applyAlignment="1">
      <alignment horizontal="right" vertical="center" wrapText="1"/>
    </xf>
    <xf numFmtId="164" fontId="60" fillId="0" borderId="53" xfId="1" applyNumberFormat="1" applyFont="1" applyBorder="1" applyAlignment="1">
      <alignment horizontal="right" vertical="center" wrapText="1"/>
    </xf>
    <xf numFmtId="164" fontId="60" fillId="0" borderId="113" xfId="1" applyNumberFormat="1" applyFont="1" applyBorder="1" applyAlignment="1">
      <alignment horizontal="right" vertical="center" wrapText="1"/>
    </xf>
    <xf numFmtId="164" fontId="52" fillId="0" borderId="32" xfId="1" applyNumberFormat="1" applyFont="1" applyBorder="1" applyAlignment="1">
      <alignment horizontal="right" vertical="center" wrapText="1"/>
    </xf>
    <xf numFmtId="164" fontId="52" fillId="0" borderId="92" xfId="1" applyNumberFormat="1" applyFont="1" applyBorder="1" applyAlignment="1">
      <alignment horizontal="right" vertical="center" wrapText="1"/>
    </xf>
    <xf numFmtId="164" fontId="52" fillId="0" borderId="89" xfId="1" applyNumberFormat="1" applyFont="1" applyFill="1" applyBorder="1" applyAlignment="1">
      <alignment horizontal="right" vertical="center" wrapText="1"/>
    </xf>
    <xf numFmtId="164" fontId="52" fillId="0" borderId="77" xfId="1" applyNumberFormat="1" applyFont="1" applyFill="1" applyBorder="1" applyAlignment="1">
      <alignment horizontal="right" vertical="center" wrapText="1"/>
    </xf>
    <xf numFmtId="0" fontId="58" fillId="2" borderId="12" xfId="0" applyFont="1" applyFill="1" applyBorder="1" applyAlignment="1">
      <alignment horizontal="center" vertical="center" wrapText="1"/>
    </xf>
    <xf numFmtId="0" fontId="58" fillId="2" borderId="61" xfId="0" applyFont="1" applyFill="1" applyBorder="1" applyAlignment="1">
      <alignment horizontal="center" vertical="center" wrapText="1"/>
    </xf>
    <xf numFmtId="0" fontId="58" fillId="2" borderId="14" xfId="0" applyFont="1" applyFill="1" applyBorder="1" applyAlignment="1">
      <alignment horizontal="center" vertical="center" wrapText="1"/>
    </xf>
    <xf numFmtId="0" fontId="54" fillId="0" borderId="0" xfId="0" applyFont="1" applyBorder="1" applyAlignment="1">
      <alignment horizontal="center"/>
    </xf>
    <xf numFmtId="164" fontId="59" fillId="2" borderId="77" xfId="1" applyNumberFormat="1" applyFont="1" applyFill="1" applyBorder="1" applyAlignment="1">
      <alignment horizontal="right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56" fillId="0" borderId="88" xfId="0" applyFont="1" applyBorder="1" applyAlignment="1">
      <alignment horizontal="left" vertical="center" wrapText="1"/>
    </xf>
    <xf numFmtId="0" fontId="56" fillId="0" borderId="83" xfId="0" applyFont="1" applyBorder="1" applyAlignment="1">
      <alignment horizontal="left" vertical="center" wrapText="1"/>
    </xf>
    <xf numFmtId="0" fontId="55" fillId="0" borderId="77" xfId="0" applyFont="1" applyBorder="1" applyAlignment="1">
      <alignment horizontal="center" vertical="center" wrapText="1"/>
    </xf>
    <xf numFmtId="0" fontId="55" fillId="0" borderId="67" xfId="0" applyFont="1" applyBorder="1" applyAlignment="1">
      <alignment horizontal="center" vertical="center" wrapText="1"/>
    </xf>
    <xf numFmtId="0" fontId="55" fillId="0" borderId="65" xfId="0" applyFont="1" applyBorder="1" applyAlignment="1">
      <alignment horizontal="center" vertical="center" wrapText="1"/>
    </xf>
    <xf numFmtId="164" fontId="59" fillId="0" borderId="32" xfId="1" applyNumberFormat="1" applyFont="1" applyFill="1" applyBorder="1" applyAlignment="1">
      <alignment horizontal="right" vertical="center" wrapText="1"/>
    </xf>
    <xf numFmtId="164" fontId="59" fillId="0" borderId="92" xfId="1" applyNumberFormat="1" applyFont="1" applyFill="1" applyBorder="1" applyAlignment="1">
      <alignment horizontal="right" vertical="center" wrapText="1"/>
    </xf>
    <xf numFmtId="0" fontId="58" fillId="2" borderId="60" xfId="0" applyFont="1" applyFill="1" applyBorder="1" applyAlignment="1">
      <alignment horizontal="center" vertical="center" wrapText="1"/>
    </xf>
    <xf numFmtId="0" fontId="58" fillId="2" borderId="62" xfId="0" applyFont="1" applyFill="1" applyBorder="1" applyAlignment="1">
      <alignment horizontal="center" vertical="center" wrapText="1"/>
    </xf>
    <xf numFmtId="0" fontId="58" fillId="2" borderId="52" xfId="0" applyFont="1" applyFill="1" applyBorder="1" applyAlignment="1">
      <alignment horizontal="center" vertical="center" wrapText="1"/>
    </xf>
    <xf numFmtId="0" fontId="68" fillId="2" borderId="32" xfId="0" applyFont="1" applyFill="1" applyBorder="1" applyAlignment="1">
      <alignment horizontal="center" vertical="center" wrapText="1"/>
    </xf>
    <xf numFmtId="0" fontId="68" fillId="2" borderId="49" xfId="0" applyFont="1" applyFill="1" applyBorder="1" applyAlignment="1">
      <alignment horizontal="center" vertical="center" wrapText="1"/>
    </xf>
    <xf numFmtId="0" fontId="48" fillId="2" borderId="30" xfId="0" applyFont="1" applyFill="1" applyBorder="1" applyAlignment="1">
      <alignment horizontal="center" vertical="center" wrapText="1"/>
    </xf>
    <xf numFmtId="0" fontId="48" fillId="2" borderId="13" xfId="0" applyFont="1" applyFill="1" applyBorder="1" applyAlignment="1">
      <alignment horizontal="center" vertical="center" wrapText="1"/>
    </xf>
    <xf numFmtId="0" fontId="48" fillId="2" borderId="31" xfId="0" applyFont="1" applyFill="1" applyBorder="1" applyAlignment="1">
      <alignment horizontal="center" vertical="center" wrapText="1"/>
    </xf>
    <xf numFmtId="0" fontId="27" fillId="2" borderId="59" xfId="0" applyFont="1" applyFill="1" applyBorder="1" applyAlignment="1">
      <alignment horizontal="center" vertical="center" wrapText="1"/>
    </xf>
    <xf numFmtId="0" fontId="27" fillId="2" borderId="62" xfId="0" applyFont="1" applyFill="1" applyBorder="1" applyAlignment="1">
      <alignment horizontal="center" vertical="center" wrapText="1"/>
    </xf>
    <xf numFmtId="0" fontId="27" fillId="2" borderId="63" xfId="0" applyFont="1" applyFill="1" applyBorder="1" applyAlignment="1">
      <alignment horizontal="center" vertical="center" wrapText="1"/>
    </xf>
    <xf numFmtId="0" fontId="27" fillId="2" borderId="60" xfId="0" applyFont="1" applyFill="1" applyBorder="1" applyAlignment="1">
      <alignment horizontal="center" vertical="center" wrapText="1"/>
    </xf>
    <xf numFmtId="0" fontId="27" fillId="2" borderId="52" xfId="0" applyFont="1" applyFill="1" applyBorder="1" applyAlignment="1">
      <alignment horizontal="center" vertical="center" wrapText="1"/>
    </xf>
    <xf numFmtId="0" fontId="51" fillId="2" borderId="75" xfId="0" applyFont="1" applyFill="1" applyBorder="1" applyAlignment="1">
      <alignment horizontal="center" vertical="center" textRotation="90" wrapText="1"/>
    </xf>
    <xf numFmtId="0" fontId="51" fillId="2" borderId="44" xfId="0" applyFont="1" applyFill="1" applyBorder="1" applyAlignment="1">
      <alignment horizontal="center" vertical="center" textRotation="90" wrapText="1"/>
    </xf>
    <xf numFmtId="0" fontId="58" fillId="2" borderId="60" xfId="0" applyFont="1" applyFill="1" applyBorder="1" applyAlignment="1">
      <alignment horizontal="center" vertical="center" textRotation="90" wrapText="1"/>
    </xf>
    <xf numFmtId="0" fontId="58" fillId="2" borderId="62" xfId="0" applyFont="1" applyFill="1" applyBorder="1" applyAlignment="1">
      <alignment horizontal="center" vertical="center" textRotation="90" wrapText="1"/>
    </xf>
    <xf numFmtId="0" fontId="58" fillId="2" borderId="52" xfId="0" applyFont="1" applyFill="1" applyBorder="1" applyAlignment="1">
      <alignment horizontal="center" vertical="center" textRotation="90" wrapText="1"/>
    </xf>
    <xf numFmtId="164" fontId="57" fillId="0" borderId="89" xfId="1" applyNumberFormat="1" applyFont="1" applyFill="1" applyBorder="1" applyAlignment="1">
      <alignment horizontal="center" vertical="center" wrapText="1"/>
    </xf>
    <xf numFmtId="164" fontId="57" fillId="0" borderId="77" xfId="1" applyNumberFormat="1" applyFont="1" applyFill="1" applyBorder="1" applyAlignment="1">
      <alignment horizontal="center" vertical="center" wrapText="1"/>
    </xf>
    <xf numFmtId="164" fontId="59" fillId="2" borderId="89" xfId="1" applyNumberFormat="1" applyFont="1" applyFill="1" applyBorder="1" applyAlignment="1">
      <alignment horizontal="right" vertical="center" wrapText="1"/>
    </xf>
    <xf numFmtId="164" fontId="60" fillId="0" borderId="48" xfId="1" applyNumberFormat="1" applyFont="1" applyBorder="1" applyAlignment="1">
      <alignment horizontal="right" vertical="center" wrapText="1"/>
    </xf>
    <xf numFmtId="164" fontId="59" fillId="2" borderId="62" xfId="1" applyNumberFormat="1" applyFont="1" applyFill="1" applyBorder="1" applyAlignment="1">
      <alignment horizontal="right" vertical="center" wrapText="1"/>
    </xf>
    <xf numFmtId="164" fontId="59" fillId="2" borderId="91" xfId="1" applyNumberFormat="1" applyFont="1" applyFill="1" applyBorder="1" applyAlignment="1">
      <alignment horizontal="right" vertical="center" wrapText="1"/>
    </xf>
    <xf numFmtId="0" fontId="58" fillId="2" borderId="10" xfId="0" applyFont="1" applyFill="1" applyBorder="1" applyAlignment="1">
      <alignment horizontal="center" vertical="center" wrapText="1"/>
    </xf>
    <xf numFmtId="0" fontId="58" fillId="2" borderId="0" xfId="0" applyFont="1" applyFill="1" applyBorder="1" applyAlignment="1">
      <alignment horizontal="center" vertical="center" wrapText="1"/>
    </xf>
    <xf numFmtId="0" fontId="58" fillId="2" borderId="7" xfId="0" applyFont="1" applyFill="1" applyBorder="1" applyAlignment="1">
      <alignment horizontal="center" vertical="center" wrapText="1"/>
    </xf>
    <xf numFmtId="0" fontId="58" fillId="4" borderId="60" xfId="0" applyFont="1" applyFill="1" applyBorder="1" applyAlignment="1">
      <alignment horizontal="center" vertical="center" wrapText="1"/>
    </xf>
    <xf numFmtId="0" fontId="58" fillId="4" borderId="62" xfId="0" applyFont="1" applyFill="1" applyBorder="1" applyAlignment="1">
      <alignment horizontal="center" vertical="center" wrapText="1"/>
    </xf>
    <xf numFmtId="0" fontId="58" fillId="4" borderId="52" xfId="0" applyFont="1" applyFill="1" applyBorder="1" applyAlignment="1">
      <alignment horizontal="center" vertical="center" wrapText="1"/>
    </xf>
    <xf numFmtId="164" fontId="30" fillId="4" borderId="65" xfId="1" applyNumberFormat="1" applyFont="1" applyFill="1" applyBorder="1" applyAlignment="1">
      <alignment horizontal="right" vertical="center" wrapText="1"/>
    </xf>
    <xf numFmtId="164" fontId="59" fillId="2" borderId="67" xfId="1" applyNumberFormat="1" applyFont="1" applyFill="1" applyBorder="1" applyAlignment="1">
      <alignment horizontal="right" vertical="center" wrapText="1"/>
    </xf>
    <xf numFmtId="164" fontId="30" fillId="4" borderId="77" xfId="1" applyNumberFormat="1" applyFont="1" applyFill="1" applyBorder="1" applyAlignment="1">
      <alignment horizontal="right" vertical="center" wrapText="1"/>
    </xf>
    <xf numFmtId="164" fontId="30" fillId="4" borderId="67" xfId="1" applyNumberFormat="1" applyFont="1" applyFill="1" applyBorder="1" applyAlignment="1">
      <alignment horizontal="right" vertical="center" wrapText="1"/>
    </xf>
    <xf numFmtId="0" fontId="12" fillId="4" borderId="60" xfId="0" applyFont="1" applyFill="1" applyBorder="1" applyAlignment="1">
      <alignment horizontal="center" vertical="center" wrapText="1"/>
    </xf>
    <xf numFmtId="0" fontId="12" fillId="4" borderId="62" xfId="0" applyFont="1" applyFill="1" applyBorder="1" applyAlignment="1">
      <alignment horizontal="center" vertical="center" wrapText="1"/>
    </xf>
    <xf numFmtId="0" fontId="12" fillId="4" borderId="52" xfId="0" applyFont="1" applyFill="1" applyBorder="1" applyAlignment="1">
      <alignment horizontal="center" vertical="center" wrapText="1"/>
    </xf>
    <xf numFmtId="164" fontId="33" fillId="0" borderId="0" xfId="1" applyNumberFormat="1" applyFont="1" applyAlignment="1">
      <alignment horizontal="center"/>
    </xf>
    <xf numFmtId="164" fontId="9" fillId="2" borderId="12" xfId="1" applyNumberFormat="1" applyFont="1" applyFill="1" applyBorder="1" applyAlignment="1">
      <alignment horizontal="center" vertical="center" wrapText="1"/>
    </xf>
    <xf numFmtId="164" fontId="9" fillId="2" borderId="61" xfId="1" applyNumberFormat="1" applyFont="1" applyFill="1" applyBorder="1" applyAlignment="1">
      <alignment horizontal="center" vertical="center" wrapText="1"/>
    </xf>
    <xf numFmtId="164" fontId="9" fillId="2" borderId="14" xfId="1" applyNumberFormat="1" applyFont="1" applyFill="1" applyBorder="1" applyAlignment="1">
      <alignment horizontal="center" vertical="center" wrapText="1"/>
    </xf>
    <xf numFmtId="164" fontId="24" fillId="2" borderId="87" xfId="1" applyNumberFormat="1" applyFont="1" applyFill="1" applyBorder="1" applyAlignment="1">
      <alignment horizontal="center" vertical="center" wrapText="1"/>
    </xf>
    <xf numFmtId="164" fontId="24" fillId="2" borderId="124" xfId="1" applyNumberFormat="1" applyFont="1" applyFill="1" applyBorder="1" applyAlignment="1">
      <alignment horizontal="center" vertical="center" wrapText="1"/>
    </xf>
    <xf numFmtId="164" fontId="24" fillId="2" borderId="125" xfId="1" applyNumberFormat="1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 wrapText="1"/>
    </xf>
    <xf numFmtId="0" fontId="11" fillId="2" borderId="62" xfId="0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1" fillId="2" borderId="75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164" fontId="34" fillId="0" borderId="7" xfId="1" applyNumberFormat="1" applyFont="1" applyBorder="1" applyAlignment="1">
      <alignment horizontal="center" vertical="center"/>
    </xf>
    <xf numFmtId="164" fontId="34" fillId="0" borderId="0" xfId="1" applyNumberFormat="1" applyFont="1" applyBorder="1" applyAlignment="1">
      <alignment horizontal="center" vertical="center"/>
    </xf>
    <xf numFmtId="0" fontId="11" fillId="2" borderId="123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43" fontId="12" fillId="5" borderId="58" xfId="1" applyFont="1" applyFill="1" applyBorder="1" applyAlignment="1">
      <alignment horizontal="center"/>
    </xf>
    <xf numFmtId="43" fontId="12" fillId="5" borderId="29" xfId="1" applyFont="1" applyFill="1" applyBorder="1" applyAlignment="1">
      <alignment horizontal="center"/>
    </xf>
    <xf numFmtId="43" fontId="22" fillId="5" borderId="58" xfId="1" applyFont="1" applyFill="1" applyBorder="1" applyAlignment="1">
      <alignment horizontal="center"/>
    </xf>
    <xf numFmtId="43" fontId="22" fillId="5" borderId="29" xfId="1" applyFont="1" applyFill="1" applyBorder="1" applyAlignment="1">
      <alignment horizontal="center"/>
    </xf>
    <xf numFmtId="43" fontId="12" fillId="5" borderId="106" xfId="1" applyFont="1" applyFill="1" applyBorder="1" applyAlignment="1">
      <alignment horizontal="center" wrapText="1"/>
    </xf>
    <xf numFmtId="43" fontId="12" fillId="5" borderId="27" xfId="1" applyFont="1" applyFill="1" applyBorder="1" applyAlignment="1">
      <alignment horizontal="center" wrapText="1"/>
    </xf>
    <xf numFmtId="164" fontId="16" fillId="0" borderId="10" xfId="1" applyNumberFormat="1" applyFont="1" applyFill="1" applyBorder="1" applyAlignment="1">
      <alignment horizontal="left" wrapText="1"/>
    </xf>
    <xf numFmtId="0" fontId="87" fillId="0" borderId="0" xfId="0" applyFont="1" applyAlignment="1">
      <alignment horizontal="left"/>
    </xf>
    <xf numFmtId="0" fontId="17" fillId="4" borderId="30" xfId="0" applyFont="1" applyFill="1" applyBorder="1" applyAlignment="1">
      <alignment horizontal="center" vertical="center"/>
    </xf>
    <xf numFmtId="0" fontId="17" fillId="4" borderId="31" xfId="0" applyFont="1" applyFill="1" applyBorder="1" applyAlignment="1">
      <alignment horizontal="center" vertical="center"/>
    </xf>
    <xf numFmtId="0" fontId="17" fillId="4" borderId="64" xfId="0" applyFont="1" applyFill="1" applyBorder="1" applyAlignment="1">
      <alignment horizontal="center"/>
    </xf>
    <xf numFmtId="0" fontId="17" fillId="4" borderId="21" xfId="0" applyFont="1" applyFill="1" applyBorder="1" applyAlignment="1">
      <alignment horizontal="center"/>
    </xf>
    <xf numFmtId="0" fontId="17" fillId="4" borderId="38" xfId="0" applyFont="1" applyFill="1" applyBorder="1" applyAlignment="1">
      <alignment horizontal="center"/>
    </xf>
    <xf numFmtId="43" fontId="12" fillId="5" borderId="49" xfId="1" applyFont="1" applyFill="1" applyBorder="1" applyAlignment="1">
      <alignment horizontal="center"/>
    </xf>
    <xf numFmtId="43" fontId="12" fillId="5" borderId="36" xfId="1" applyFont="1" applyFill="1" applyBorder="1" applyAlignment="1">
      <alignment horizontal="center"/>
    </xf>
    <xf numFmtId="4" fontId="75" fillId="0" borderId="158" xfId="0" applyNumberFormat="1" applyFont="1" applyBorder="1" applyAlignment="1">
      <alignment horizontal="center" vertical="center" wrapText="1"/>
    </xf>
    <xf numFmtId="4" fontId="75" fillId="0" borderId="102" xfId="0" applyNumberFormat="1" applyFont="1" applyBorder="1" applyAlignment="1">
      <alignment horizontal="center" vertical="center" wrapText="1"/>
    </xf>
    <xf numFmtId="43" fontId="12" fillId="5" borderId="54" xfId="1" applyFont="1" applyFill="1" applyBorder="1" applyAlignment="1">
      <alignment horizontal="center" wrapText="1"/>
    </xf>
    <xf numFmtId="43" fontId="12" fillId="5" borderId="51" xfId="1" applyFont="1" applyFill="1" applyBorder="1" applyAlignment="1">
      <alignment horizontal="center" wrapText="1"/>
    </xf>
    <xf numFmtId="4" fontId="75" fillId="0" borderId="0" xfId="0" applyNumberFormat="1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/>
    </xf>
    <xf numFmtId="43" fontId="12" fillId="5" borderId="26" xfId="1" applyFont="1" applyFill="1" applyBorder="1" applyAlignment="1">
      <alignment horizontal="center"/>
    </xf>
    <xf numFmtId="43" fontId="12" fillId="5" borderId="27" xfId="1" applyFont="1" applyFill="1" applyBorder="1" applyAlignment="1">
      <alignment horizontal="center"/>
    </xf>
    <xf numFmtId="43" fontId="22" fillId="5" borderId="26" xfId="1" applyFont="1" applyFill="1" applyBorder="1" applyAlignment="1">
      <alignment horizontal="center"/>
    </xf>
    <xf numFmtId="43" fontId="22" fillId="5" borderId="27" xfId="1" applyFont="1" applyFill="1" applyBorder="1" applyAlignment="1">
      <alignment horizontal="center"/>
    </xf>
    <xf numFmtId="164" fontId="15" fillId="0" borderId="66" xfId="1" applyNumberFormat="1" applyFont="1" applyBorder="1" applyAlignment="1">
      <alignment horizontal="right" vertical="center" wrapText="1"/>
    </xf>
    <xf numFmtId="164" fontId="15" fillId="0" borderId="129" xfId="1" applyNumberFormat="1" applyFont="1" applyBorder="1" applyAlignment="1">
      <alignment horizontal="right" vertical="center" wrapText="1"/>
    </xf>
    <xf numFmtId="164" fontId="18" fillId="2" borderId="186" xfId="1" applyNumberFormat="1" applyFont="1" applyFill="1" applyBorder="1" applyAlignment="1">
      <alignment horizontal="right" vertical="center" wrapText="1"/>
    </xf>
    <xf numFmtId="164" fontId="15" fillId="0" borderId="64" xfId="1" applyNumberFormat="1" applyFont="1" applyBorder="1" applyAlignment="1">
      <alignment horizontal="right" vertical="center" wrapText="1"/>
    </xf>
    <xf numFmtId="0" fontId="102" fillId="2" borderId="41" xfId="0" applyFont="1" applyFill="1" applyBorder="1" applyAlignment="1">
      <alignment horizontal="center" vertical="center" wrapText="1"/>
    </xf>
    <xf numFmtId="0" fontId="39" fillId="2" borderId="96" xfId="0" applyFont="1" applyFill="1" applyBorder="1" applyAlignment="1">
      <alignment horizontal="center" vertical="center" wrapText="1"/>
    </xf>
    <xf numFmtId="0" fontId="45" fillId="2" borderId="41" xfId="0" applyFont="1" applyFill="1" applyBorder="1" applyAlignment="1">
      <alignment horizontal="center" vertical="center" wrapText="1"/>
    </xf>
    <xf numFmtId="164" fontId="18" fillId="2" borderId="20" xfId="1" applyNumberFormat="1" applyFont="1" applyFill="1" applyBorder="1" applyAlignment="1">
      <alignment horizontal="right" vertical="center" wrapText="1"/>
    </xf>
    <xf numFmtId="164" fontId="18" fillId="2" borderId="72" xfId="1" applyNumberFormat="1" applyFont="1" applyFill="1" applyBorder="1" applyAlignment="1">
      <alignment horizontal="right" vertical="center" wrapText="1"/>
    </xf>
    <xf numFmtId="164" fontId="15" fillId="0" borderId="37" xfId="1" applyNumberFormat="1" applyFont="1" applyFill="1" applyBorder="1" applyAlignment="1">
      <alignment horizontal="right" vertical="center" wrapText="1"/>
    </xf>
    <xf numFmtId="164" fontId="22" fillId="3" borderId="187" xfId="1" applyNumberFormat="1" applyFont="1" applyFill="1" applyBorder="1" applyAlignment="1">
      <alignment horizontal="right" vertical="center" wrapText="1"/>
    </xf>
    <xf numFmtId="164" fontId="15" fillId="0" borderId="21" xfId="1" applyNumberFormat="1" applyFont="1" applyFill="1" applyBorder="1" applyAlignment="1">
      <alignment horizontal="right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>
      <selection activeCell="G1" sqref="G1"/>
    </sheetView>
  </sheetViews>
  <sheetFormatPr defaultRowHeight="15" x14ac:dyDescent="0.25"/>
  <cols>
    <col min="1" max="1" width="5.85546875" customWidth="1"/>
    <col min="2" max="2" width="49.7109375" customWidth="1"/>
    <col min="3" max="3" width="17.7109375" customWidth="1"/>
    <col min="4" max="4" width="16.28515625" customWidth="1"/>
    <col min="5" max="5" width="16.5703125" customWidth="1"/>
  </cols>
  <sheetData>
    <row r="1" spans="1:6" s="83" customFormat="1" ht="36.75" customHeight="1" thickBot="1" x14ac:dyDescent="0.3">
      <c r="A1" s="501" t="s">
        <v>241</v>
      </c>
      <c r="B1" s="501"/>
      <c r="C1" s="501"/>
      <c r="D1" s="501"/>
      <c r="E1" s="501"/>
      <c r="F1" s="370"/>
    </row>
    <row r="2" spans="1:6" s="83" customFormat="1" ht="42.75" customHeight="1" thickTop="1" thickBot="1" x14ac:dyDescent="0.3">
      <c r="A2" s="371" t="s">
        <v>175</v>
      </c>
      <c r="B2" s="275" t="s">
        <v>176</v>
      </c>
      <c r="C2" s="372" t="s">
        <v>224</v>
      </c>
      <c r="D2" s="373" t="s">
        <v>225</v>
      </c>
      <c r="E2" s="280" t="s">
        <v>247</v>
      </c>
      <c r="F2" s="297"/>
    </row>
    <row r="3" spans="1:6" s="377" customFormat="1" ht="27.75" customHeight="1" thickBot="1" x14ac:dyDescent="0.3">
      <c r="A3" s="502" t="s">
        <v>177</v>
      </c>
      <c r="B3" s="503"/>
      <c r="C3" s="374">
        <v>5450000</v>
      </c>
      <c r="D3" s="374">
        <v>6100000</v>
      </c>
      <c r="E3" s="375">
        <f>-(C3-D3)</f>
        <v>650000</v>
      </c>
      <c r="F3" s="376"/>
    </row>
    <row r="4" spans="1:6" s="377" customFormat="1" ht="27.75" customHeight="1" thickBot="1" x14ac:dyDescent="0.3">
      <c r="A4" s="504" t="s">
        <v>178</v>
      </c>
      <c r="B4" s="505"/>
      <c r="C4" s="378">
        <v>4600000</v>
      </c>
      <c r="D4" s="378">
        <v>5600000</v>
      </c>
      <c r="E4" s="375">
        <f>-(C4-D4)</f>
        <v>1000000</v>
      </c>
      <c r="F4" s="376"/>
    </row>
    <row r="5" spans="1:6" s="377" customFormat="1" ht="27.75" customHeight="1" thickBot="1" x14ac:dyDescent="0.3">
      <c r="A5" s="388" t="s">
        <v>122</v>
      </c>
      <c r="B5" s="387" t="s">
        <v>179</v>
      </c>
      <c r="C5" s="348">
        <v>3578000</v>
      </c>
      <c r="D5" s="348">
        <v>3600000</v>
      </c>
      <c r="E5" s="379">
        <f t="shared" ref="E5:E18" si="0">-(C5-D5)</f>
        <v>22000</v>
      </c>
      <c r="F5" s="376"/>
    </row>
    <row r="6" spans="1:6" s="377" customFormat="1" ht="27.75" customHeight="1" thickBot="1" x14ac:dyDescent="0.3">
      <c r="A6" s="388" t="s">
        <v>123</v>
      </c>
      <c r="B6" s="387" t="s">
        <v>180</v>
      </c>
      <c r="C6" s="348">
        <v>260000</v>
      </c>
      <c r="D6" s="348">
        <v>300000</v>
      </c>
      <c r="E6" s="379">
        <f t="shared" si="0"/>
        <v>40000</v>
      </c>
      <c r="F6" s="376"/>
    </row>
    <row r="7" spans="1:6" s="377" customFormat="1" ht="27.75" customHeight="1" thickBot="1" x14ac:dyDescent="0.3">
      <c r="A7" s="388" t="s">
        <v>181</v>
      </c>
      <c r="B7" s="387" t="s">
        <v>182</v>
      </c>
      <c r="C7" s="348">
        <v>162000</v>
      </c>
      <c r="D7" s="348">
        <v>162000</v>
      </c>
      <c r="E7" s="379">
        <f t="shared" si="0"/>
        <v>0</v>
      </c>
      <c r="F7" s="376"/>
    </row>
    <row r="8" spans="1:6" s="377" customFormat="1" ht="27.75" customHeight="1" thickBot="1" x14ac:dyDescent="0.3">
      <c r="A8" s="388" t="s">
        <v>183</v>
      </c>
      <c r="B8" s="387" t="s">
        <v>66</v>
      </c>
      <c r="C8" s="380">
        <v>300000</v>
      </c>
      <c r="D8" s="380">
        <v>340000</v>
      </c>
      <c r="E8" s="379">
        <f t="shared" si="0"/>
        <v>40000</v>
      </c>
      <c r="F8" s="376"/>
    </row>
    <row r="9" spans="1:6" s="377" customFormat="1" ht="27.75" customHeight="1" thickBot="1" x14ac:dyDescent="0.3">
      <c r="A9" s="388" t="s">
        <v>184</v>
      </c>
      <c r="B9" s="389" t="s">
        <v>196</v>
      </c>
      <c r="C9" s="381">
        <v>20000</v>
      </c>
      <c r="D9" s="381">
        <v>20000</v>
      </c>
      <c r="E9" s="379">
        <f t="shared" si="0"/>
        <v>0</v>
      </c>
      <c r="F9" s="376"/>
    </row>
    <row r="10" spans="1:6" s="377" customFormat="1" ht="27.75" customHeight="1" thickBot="1" x14ac:dyDescent="0.3">
      <c r="A10" s="388" t="s">
        <v>186</v>
      </c>
      <c r="B10" s="389" t="s">
        <v>197</v>
      </c>
      <c r="C10" s="381">
        <v>10000</v>
      </c>
      <c r="D10" s="381">
        <v>20000</v>
      </c>
      <c r="E10" s="379">
        <f t="shared" si="0"/>
        <v>10000</v>
      </c>
      <c r="F10" s="376"/>
    </row>
    <row r="11" spans="1:6" s="377" customFormat="1" ht="27.75" customHeight="1" thickBot="1" x14ac:dyDescent="0.3">
      <c r="A11" s="388" t="s">
        <v>198</v>
      </c>
      <c r="B11" s="387" t="s">
        <v>202</v>
      </c>
      <c r="C11" s="382">
        <v>100000</v>
      </c>
      <c r="D11" s="382">
        <v>150000</v>
      </c>
      <c r="E11" s="379">
        <f t="shared" si="0"/>
        <v>50000</v>
      </c>
      <c r="F11" s="376"/>
    </row>
    <row r="12" spans="1:6" s="377" customFormat="1" ht="27.75" customHeight="1" thickBot="1" x14ac:dyDescent="0.3">
      <c r="A12" s="388" t="s">
        <v>199</v>
      </c>
      <c r="B12" s="387" t="s">
        <v>185</v>
      </c>
      <c r="C12" s="348">
        <v>10000</v>
      </c>
      <c r="D12" s="348">
        <v>10000</v>
      </c>
      <c r="E12" s="379">
        <f t="shared" si="0"/>
        <v>0</v>
      </c>
      <c r="F12" s="376"/>
    </row>
    <row r="13" spans="1:6" s="377" customFormat="1" ht="27.75" customHeight="1" thickBot="1" x14ac:dyDescent="0.3">
      <c r="A13" s="388" t="s">
        <v>200</v>
      </c>
      <c r="B13" s="387" t="s">
        <v>187</v>
      </c>
      <c r="C13" s="348">
        <v>160000</v>
      </c>
      <c r="D13" s="348">
        <v>935000</v>
      </c>
      <c r="E13" s="379">
        <f t="shared" si="0"/>
        <v>775000</v>
      </c>
      <c r="F13" s="376"/>
    </row>
    <row r="14" spans="1:6" s="377" customFormat="1" ht="27.75" customHeight="1" thickBot="1" x14ac:dyDescent="0.3">
      <c r="A14" s="471" t="s">
        <v>223</v>
      </c>
      <c r="B14" s="387" t="s">
        <v>221</v>
      </c>
      <c r="C14" s="348">
        <v>0</v>
      </c>
      <c r="D14" s="348">
        <v>63000</v>
      </c>
      <c r="E14" s="379">
        <f t="shared" si="0"/>
        <v>63000</v>
      </c>
      <c r="F14" s="376"/>
    </row>
    <row r="15" spans="1:6" s="377" customFormat="1" ht="27.75" customHeight="1" thickBot="1" x14ac:dyDescent="0.3">
      <c r="A15" s="504" t="s">
        <v>188</v>
      </c>
      <c r="B15" s="505"/>
      <c r="C15" s="383">
        <v>850000</v>
      </c>
      <c r="D15" s="383">
        <v>500000</v>
      </c>
      <c r="E15" s="375">
        <f t="shared" si="0"/>
        <v>-350000</v>
      </c>
      <c r="F15" s="376"/>
    </row>
    <row r="16" spans="1:6" s="377" customFormat="1" ht="27.75" customHeight="1" thickBot="1" x14ac:dyDescent="0.3">
      <c r="A16" s="390" t="s">
        <v>124</v>
      </c>
      <c r="B16" s="391" t="s">
        <v>201</v>
      </c>
      <c r="C16" s="384">
        <v>450000</v>
      </c>
      <c r="D16" s="384">
        <v>150000</v>
      </c>
      <c r="E16" s="379">
        <f t="shared" si="0"/>
        <v>-300000</v>
      </c>
      <c r="F16" s="376"/>
    </row>
    <row r="17" spans="1:6" s="377" customFormat="1" ht="27.75" customHeight="1" thickBot="1" x14ac:dyDescent="0.3">
      <c r="A17" s="390" t="s">
        <v>125</v>
      </c>
      <c r="B17" s="392" t="s">
        <v>203</v>
      </c>
      <c r="C17" s="384">
        <v>400000</v>
      </c>
      <c r="D17" s="384">
        <v>350000</v>
      </c>
      <c r="E17" s="379">
        <f t="shared" si="0"/>
        <v>-50000</v>
      </c>
      <c r="F17" s="376"/>
    </row>
    <row r="18" spans="1:6" s="377" customFormat="1" ht="27.75" customHeight="1" thickBot="1" x14ac:dyDescent="0.3">
      <c r="A18" s="506" t="s">
        <v>189</v>
      </c>
      <c r="B18" s="507"/>
      <c r="C18" s="385">
        <v>5450000</v>
      </c>
      <c r="D18" s="385">
        <f>D3</f>
        <v>6100000</v>
      </c>
      <c r="E18" s="386">
        <f t="shared" si="0"/>
        <v>650000</v>
      </c>
      <c r="F18" s="376"/>
    </row>
    <row r="19" spans="1:6" ht="15.75" thickTop="1" x14ac:dyDescent="0.25"/>
  </sheetData>
  <mergeCells count="5">
    <mergeCell ref="A1:E1"/>
    <mergeCell ref="A3:B3"/>
    <mergeCell ref="A4:B4"/>
    <mergeCell ref="A15:B15"/>
    <mergeCell ref="A18:B18"/>
  </mergeCells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4" workbookViewId="0">
      <selection activeCell="E17" sqref="E17"/>
    </sheetView>
  </sheetViews>
  <sheetFormatPr defaultRowHeight="15" x14ac:dyDescent="0.25"/>
  <cols>
    <col min="1" max="1" width="5.85546875" customWidth="1"/>
    <col min="2" max="2" width="58.85546875" customWidth="1"/>
    <col min="3" max="3" width="20.5703125" style="83" customWidth="1"/>
    <col min="4" max="4" width="14" customWidth="1"/>
    <col min="5" max="5" width="15.7109375" style="83" customWidth="1"/>
    <col min="6" max="6" width="13.7109375" style="83" customWidth="1"/>
    <col min="7" max="7" width="10.5703125" customWidth="1"/>
    <col min="8" max="10" width="10.5703125" style="83" customWidth="1"/>
  </cols>
  <sheetData>
    <row r="1" spans="1:6" ht="27.75" customHeight="1" x14ac:dyDescent="0.35">
      <c r="A1" s="508" t="s">
        <v>63</v>
      </c>
      <c r="B1" s="508"/>
      <c r="C1" s="508"/>
      <c r="D1" s="508"/>
      <c r="E1" s="469"/>
      <c r="F1" s="282"/>
    </row>
    <row r="2" spans="1:6" ht="18.75" customHeight="1" thickBot="1" x14ac:dyDescent="0.4">
      <c r="A2" s="509" t="s">
        <v>220</v>
      </c>
      <c r="B2" s="509"/>
      <c r="C2" s="509"/>
      <c r="D2" s="509"/>
      <c r="E2" s="470"/>
      <c r="F2" s="283"/>
    </row>
    <row r="3" spans="1:6" ht="33.75" customHeight="1" thickTop="1" thickBot="1" x14ac:dyDescent="0.3">
      <c r="A3" s="281" t="s">
        <v>64</v>
      </c>
      <c r="B3" s="402" t="s">
        <v>65</v>
      </c>
      <c r="C3" s="445" t="s">
        <v>228</v>
      </c>
      <c r="D3" s="296" t="s">
        <v>222</v>
      </c>
      <c r="E3" s="300" t="s">
        <v>216</v>
      </c>
      <c r="F3" s="301" t="s">
        <v>190</v>
      </c>
    </row>
    <row r="4" spans="1:6" ht="27" customHeight="1" thickTop="1" thickBot="1" x14ac:dyDescent="0.3">
      <c r="A4" s="421">
        <v>0</v>
      </c>
      <c r="B4" s="472" t="s">
        <v>237</v>
      </c>
      <c r="C4" s="478">
        <v>5600000</v>
      </c>
      <c r="D4" s="422">
        <v>81215.539999999994</v>
      </c>
      <c r="E4" s="476">
        <v>5681215.54</v>
      </c>
      <c r="F4" s="423">
        <f>E4-C4</f>
        <v>81215.540000000037</v>
      </c>
    </row>
    <row r="5" spans="1:6" ht="27" customHeight="1" thickBot="1" x14ac:dyDescent="0.3">
      <c r="A5" s="404">
        <v>1</v>
      </c>
      <c r="B5" s="405" t="s">
        <v>240</v>
      </c>
      <c r="C5" s="479">
        <v>3600000</v>
      </c>
      <c r="D5" s="406">
        <v>440</v>
      </c>
      <c r="E5" s="483">
        <f>'I+II+III  grupa'!F29</f>
        <v>3636646.1949999998</v>
      </c>
      <c r="F5" s="407">
        <f>E5-C5</f>
        <v>36646.194999999832</v>
      </c>
    </row>
    <row r="6" spans="1:6" ht="27" customHeight="1" thickBot="1" x14ac:dyDescent="0.3">
      <c r="A6" s="404">
        <v>2</v>
      </c>
      <c r="B6" s="405" t="s">
        <v>180</v>
      </c>
      <c r="C6" s="479">
        <v>300000</v>
      </c>
      <c r="D6" s="406">
        <v>2008</v>
      </c>
      <c r="E6" s="483">
        <v>334569.34000000003</v>
      </c>
      <c r="F6" s="407">
        <f t="shared" ref="F6:F15" si="0">E6-C6</f>
        <v>34569.340000000026</v>
      </c>
    </row>
    <row r="7" spans="1:6" ht="27" customHeight="1" thickBot="1" x14ac:dyDescent="0.3">
      <c r="A7" s="404">
        <v>3</v>
      </c>
      <c r="B7" s="405" t="s">
        <v>182</v>
      </c>
      <c r="C7" s="479">
        <v>162000</v>
      </c>
      <c r="D7" s="406">
        <v>37260</v>
      </c>
      <c r="E7" s="483">
        <v>162000</v>
      </c>
      <c r="F7" s="407">
        <f t="shared" si="0"/>
        <v>0</v>
      </c>
    </row>
    <row r="8" spans="1:6" s="83" customFormat="1" ht="27" customHeight="1" thickBot="1" x14ac:dyDescent="0.3">
      <c r="A8" s="404">
        <v>4</v>
      </c>
      <c r="B8" s="405" t="s">
        <v>66</v>
      </c>
      <c r="C8" s="479">
        <v>340000</v>
      </c>
      <c r="D8" s="406">
        <v>17915.009999999998</v>
      </c>
      <c r="E8" s="483">
        <v>340000</v>
      </c>
      <c r="F8" s="407">
        <f t="shared" si="0"/>
        <v>0</v>
      </c>
    </row>
    <row r="9" spans="1:6" s="83" customFormat="1" ht="27" customHeight="1" thickBot="1" x14ac:dyDescent="0.3">
      <c r="A9" s="404">
        <v>5</v>
      </c>
      <c r="B9" s="408" t="s">
        <v>196</v>
      </c>
      <c r="C9" s="480">
        <v>20000</v>
      </c>
      <c r="D9" s="406">
        <v>45.87</v>
      </c>
      <c r="E9" s="483">
        <v>20000</v>
      </c>
      <c r="F9" s="407">
        <f t="shared" si="0"/>
        <v>0</v>
      </c>
    </row>
    <row r="10" spans="1:6" s="83" customFormat="1" ht="27" customHeight="1" thickBot="1" x14ac:dyDescent="0.3">
      <c r="A10" s="404">
        <v>6</v>
      </c>
      <c r="B10" s="409" t="s">
        <v>197</v>
      </c>
      <c r="C10" s="480">
        <v>20000</v>
      </c>
      <c r="D10" s="406">
        <v>0</v>
      </c>
      <c r="E10" s="483">
        <v>20000</v>
      </c>
      <c r="F10" s="407">
        <f t="shared" si="0"/>
        <v>0</v>
      </c>
    </row>
    <row r="11" spans="1:6" s="83" customFormat="1" ht="27" customHeight="1" thickBot="1" x14ac:dyDescent="0.3">
      <c r="A11" s="410">
        <v>7</v>
      </c>
      <c r="B11" s="405" t="s">
        <v>202</v>
      </c>
      <c r="C11" s="479">
        <v>150000</v>
      </c>
      <c r="D11" s="403">
        <v>-1126.3499999999999</v>
      </c>
      <c r="E11" s="483">
        <v>150000</v>
      </c>
      <c r="F11" s="407">
        <f t="shared" si="0"/>
        <v>0</v>
      </c>
    </row>
    <row r="12" spans="1:6" s="83" customFormat="1" ht="27" customHeight="1" thickBot="1" x14ac:dyDescent="0.3">
      <c r="A12" s="410">
        <v>8</v>
      </c>
      <c r="B12" s="405" t="s">
        <v>185</v>
      </c>
      <c r="C12" s="479">
        <v>10000</v>
      </c>
      <c r="D12" s="403">
        <v>24600</v>
      </c>
      <c r="E12" s="483">
        <v>20000</v>
      </c>
      <c r="F12" s="407">
        <f t="shared" si="0"/>
        <v>10000</v>
      </c>
    </row>
    <row r="13" spans="1:6" s="83" customFormat="1" ht="27" customHeight="1" thickBot="1" x14ac:dyDescent="0.3">
      <c r="A13" s="411">
        <v>9</v>
      </c>
      <c r="B13" s="412" t="s">
        <v>187</v>
      </c>
      <c r="C13" s="481">
        <v>935000</v>
      </c>
      <c r="D13" s="413">
        <v>73.010000000000005</v>
      </c>
      <c r="E13" s="484">
        <v>935000</v>
      </c>
      <c r="F13" s="407">
        <f t="shared" si="0"/>
        <v>0</v>
      </c>
    </row>
    <row r="14" spans="1:6" s="83" customFormat="1" ht="27" customHeight="1" thickBot="1" x14ac:dyDescent="0.3">
      <c r="A14" s="414">
        <v>10</v>
      </c>
      <c r="B14" s="415" t="s">
        <v>221</v>
      </c>
      <c r="C14" s="482">
        <v>63000</v>
      </c>
      <c r="D14" s="416">
        <v>0</v>
      </c>
      <c r="E14" s="486">
        <v>63000</v>
      </c>
      <c r="F14" s="417">
        <f t="shared" si="0"/>
        <v>0</v>
      </c>
    </row>
    <row r="15" spans="1:6" s="83" customFormat="1" ht="27" customHeight="1" thickTop="1" thickBot="1" x14ac:dyDescent="0.3">
      <c r="A15" s="474">
        <v>0</v>
      </c>
      <c r="B15" s="475" t="s">
        <v>238</v>
      </c>
      <c r="C15" s="473">
        <f>SUM(C5:C14)</f>
        <v>5600000</v>
      </c>
      <c r="D15" s="485">
        <f>SUM(D5:D14)</f>
        <v>81215.539999999994</v>
      </c>
      <c r="E15" s="477">
        <f>SUM(E5:E14)</f>
        <v>5681215.5350000001</v>
      </c>
      <c r="F15" s="487">
        <f t="shared" si="0"/>
        <v>81215.535000000149</v>
      </c>
    </row>
    <row r="16" spans="1:6" s="83" customFormat="1" ht="27" customHeight="1" thickTop="1" thickBot="1" x14ac:dyDescent="0.3">
      <c r="A16" s="419" t="s">
        <v>28</v>
      </c>
      <c r="B16" s="420" t="s">
        <v>239</v>
      </c>
      <c r="C16" s="446" t="s">
        <v>28</v>
      </c>
      <c r="D16" s="489"/>
      <c r="E16" s="488">
        <f>E5/'I+II+III  grupa'!E29</f>
        <v>44.87</v>
      </c>
      <c r="F16" s="418"/>
    </row>
    <row r="17" spans="5:5" ht="9.75" customHeight="1" thickTop="1" x14ac:dyDescent="0.25">
      <c r="E17" s="83" t="s">
        <v>28</v>
      </c>
    </row>
  </sheetData>
  <mergeCells count="2">
    <mergeCell ref="A1:D1"/>
    <mergeCell ref="A2:D2"/>
  </mergeCells>
  <pageMargins left="0.47244094488188981" right="0.19685039370078741" top="0.74803149606299213" bottom="0.74803149606299213" header="0.31496062992125984" footer="0.31496062992125984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topLeftCell="B14" workbookViewId="0">
      <selection activeCell="L34" sqref="L34"/>
    </sheetView>
  </sheetViews>
  <sheetFormatPr defaultRowHeight="15" x14ac:dyDescent="0.25"/>
  <cols>
    <col min="1" max="1" width="4.5703125" customWidth="1"/>
    <col min="2" max="2" width="49.42578125" customWidth="1"/>
    <col min="3" max="3" width="3.7109375" customWidth="1"/>
    <col min="4" max="4" width="6.28515625" customWidth="1"/>
    <col min="5" max="5" width="9" customWidth="1"/>
    <col min="6" max="6" width="11" customWidth="1"/>
    <col min="7" max="8" width="11" style="83" customWidth="1"/>
    <col min="9" max="9" width="9.42578125" customWidth="1"/>
    <col min="10" max="10" width="11" customWidth="1"/>
    <col min="11" max="11" width="11" style="83" customWidth="1"/>
    <col min="12" max="12" width="11" customWidth="1"/>
    <col min="13" max="13" width="10.7109375" customWidth="1"/>
    <col min="15" max="18" width="11.5703125" bestFit="1" customWidth="1"/>
  </cols>
  <sheetData>
    <row r="1" spans="1:18" ht="18.75" customHeight="1" x14ac:dyDescent="0.3">
      <c r="A1" s="510" t="s">
        <v>191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</row>
    <row r="2" spans="1:18" ht="16.5" customHeight="1" thickBot="1" x14ac:dyDescent="0.3">
      <c r="A2" s="511" t="s">
        <v>233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</row>
    <row r="3" spans="1:18" ht="16.5" customHeight="1" thickTop="1" x14ac:dyDescent="0.25">
      <c r="A3" s="522" t="s">
        <v>0</v>
      </c>
      <c r="B3" s="524" t="s">
        <v>118</v>
      </c>
      <c r="C3" s="528" t="s">
        <v>119</v>
      </c>
      <c r="D3" s="526" t="s">
        <v>2</v>
      </c>
      <c r="E3" s="37" t="s">
        <v>61</v>
      </c>
      <c r="F3" s="512" t="s">
        <v>62</v>
      </c>
      <c r="G3" s="513"/>
      <c r="H3" s="513"/>
      <c r="I3" s="513"/>
      <c r="J3" s="513"/>
      <c r="K3" s="513"/>
      <c r="L3" s="513"/>
      <c r="M3" s="514"/>
    </row>
    <row r="4" spans="1:18" ht="51.75" thickBot="1" x14ac:dyDescent="0.3">
      <c r="A4" s="523"/>
      <c r="B4" s="525"/>
      <c r="C4" s="529"/>
      <c r="D4" s="527"/>
      <c r="E4" s="39" t="s">
        <v>148</v>
      </c>
      <c r="F4" s="39" t="s">
        <v>244</v>
      </c>
      <c r="G4" s="425" t="s">
        <v>226</v>
      </c>
      <c r="H4" s="425" t="s">
        <v>227</v>
      </c>
      <c r="I4" s="40" t="s">
        <v>3</v>
      </c>
      <c r="J4" s="298" t="s">
        <v>192</v>
      </c>
      <c r="K4" s="853" t="s">
        <v>248</v>
      </c>
      <c r="L4" s="852" t="s">
        <v>250</v>
      </c>
      <c r="M4" s="851" t="s">
        <v>249</v>
      </c>
    </row>
    <row r="5" spans="1:18" ht="15" customHeight="1" thickTop="1" x14ac:dyDescent="0.25">
      <c r="A5" s="269" t="s">
        <v>4</v>
      </c>
      <c r="B5" s="79" t="s">
        <v>142</v>
      </c>
      <c r="C5" s="20" t="s">
        <v>45</v>
      </c>
      <c r="D5" s="26" t="s">
        <v>6</v>
      </c>
      <c r="E5" s="4">
        <f>Olim.ekip.!V57</f>
        <v>5535</v>
      </c>
      <c r="F5" s="430">
        <f t="shared" ref="F5:F12" si="0">E5*44.87</f>
        <v>248355.44999999998</v>
      </c>
      <c r="G5" s="432">
        <f>(F5+F15)</f>
        <v>508937.97499999998</v>
      </c>
      <c r="H5" s="432">
        <f>G5/2*1.1</f>
        <v>279915.88624999998</v>
      </c>
      <c r="I5" s="438">
        <f>H5/12</f>
        <v>23326.323854166665</v>
      </c>
      <c r="J5" s="324">
        <v>95000</v>
      </c>
      <c r="K5" s="25">
        <f>J5/12</f>
        <v>7916.666666666667</v>
      </c>
      <c r="L5" s="847">
        <f>H5+J5</f>
        <v>374915.88624999998</v>
      </c>
      <c r="M5" s="7">
        <f>L5/12</f>
        <v>31242.990520833333</v>
      </c>
      <c r="O5" s="499"/>
      <c r="P5" s="499"/>
      <c r="Q5" s="499"/>
      <c r="R5" s="499"/>
    </row>
    <row r="6" spans="1:18" ht="15" customHeight="1" x14ac:dyDescent="0.25">
      <c r="A6" s="6" t="s">
        <v>7</v>
      </c>
      <c r="B6" s="80" t="s">
        <v>205</v>
      </c>
      <c r="C6" s="21" t="s">
        <v>46</v>
      </c>
      <c r="D6" s="27" t="s">
        <v>6</v>
      </c>
      <c r="E6" s="4">
        <f>Olim.ekip.!V50</f>
        <v>10390</v>
      </c>
      <c r="F6" s="222">
        <f t="shared" si="0"/>
        <v>466199.3</v>
      </c>
      <c r="G6" s="426"/>
      <c r="H6" s="426"/>
      <c r="I6" s="314">
        <f t="shared" ref="I6:I11" si="1">F6/12</f>
        <v>38849.941666666666</v>
      </c>
      <c r="J6" s="299">
        <v>135000</v>
      </c>
      <c r="K6" s="25">
        <f t="shared" ref="K6:K12" si="2">J6/12</f>
        <v>11250</v>
      </c>
      <c r="L6" s="847">
        <f>J6+F6</f>
        <v>601199.30000000005</v>
      </c>
      <c r="M6" s="7">
        <f>L6/12</f>
        <v>50099.941666666673</v>
      </c>
    </row>
    <row r="7" spans="1:18" ht="15" customHeight="1" x14ac:dyDescent="0.25">
      <c r="A7" s="8" t="s">
        <v>8</v>
      </c>
      <c r="B7" s="81" t="s">
        <v>172</v>
      </c>
      <c r="C7" s="22" t="s">
        <v>46</v>
      </c>
      <c r="D7" s="28" t="s">
        <v>6</v>
      </c>
      <c r="E7" s="4">
        <f>Olim.ekip.!V52</f>
        <v>9632.5</v>
      </c>
      <c r="F7" s="222">
        <f t="shared" si="0"/>
        <v>432210.27499999997</v>
      </c>
      <c r="G7" s="426"/>
      <c r="H7" s="426"/>
      <c r="I7" s="314">
        <f t="shared" si="1"/>
        <v>36017.522916666661</v>
      </c>
      <c r="J7" s="299">
        <v>125000</v>
      </c>
      <c r="K7" s="25">
        <f t="shared" si="2"/>
        <v>10416.666666666666</v>
      </c>
      <c r="L7" s="847">
        <f t="shared" ref="L7:L11" si="3">J7+F7</f>
        <v>557210.27499999991</v>
      </c>
      <c r="M7" s="7">
        <f>L7/12</f>
        <v>46434.189583333326</v>
      </c>
    </row>
    <row r="8" spans="1:18" s="83" customFormat="1" ht="15" customHeight="1" x14ac:dyDescent="0.25">
      <c r="A8" s="8" t="s">
        <v>9</v>
      </c>
      <c r="B8" s="80" t="s">
        <v>143</v>
      </c>
      <c r="C8" s="22" t="s">
        <v>46</v>
      </c>
      <c r="D8" s="28" t="s">
        <v>6</v>
      </c>
      <c r="E8" s="4">
        <f>Olim.ekip.!V48</f>
        <v>9542.5</v>
      </c>
      <c r="F8" s="222">
        <f t="shared" si="0"/>
        <v>428171.97499999998</v>
      </c>
      <c r="G8" s="426"/>
      <c r="H8" s="426"/>
      <c r="I8" s="7">
        <f t="shared" si="1"/>
        <v>35680.997916666667</v>
      </c>
      <c r="J8" s="299">
        <v>135000</v>
      </c>
      <c r="K8" s="25">
        <f t="shared" si="2"/>
        <v>11250</v>
      </c>
      <c r="L8" s="847">
        <f t="shared" si="3"/>
        <v>563171.97499999998</v>
      </c>
      <c r="M8" s="7">
        <f>L8/12</f>
        <v>46930.997916666667</v>
      </c>
    </row>
    <row r="9" spans="1:18" s="83" customFormat="1" ht="15" customHeight="1" x14ac:dyDescent="0.25">
      <c r="A9" s="8" t="s">
        <v>11</v>
      </c>
      <c r="B9" s="80" t="s">
        <v>12</v>
      </c>
      <c r="C9" s="21" t="s">
        <v>46</v>
      </c>
      <c r="D9" s="27" t="s">
        <v>6</v>
      </c>
      <c r="E9" s="4">
        <f>Olim.ekip.!V45</f>
        <v>6892.5</v>
      </c>
      <c r="F9" s="447">
        <f t="shared" si="0"/>
        <v>309266.47499999998</v>
      </c>
      <c r="G9" s="448">
        <f>F9+F16+F26</f>
        <v>724089.625</v>
      </c>
      <c r="H9" s="448">
        <f>G9/3*1.1</f>
        <v>265499.52916666667</v>
      </c>
      <c r="I9" s="452">
        <f>H9/12</f>
        <v>22124.960763888888</v>
      </c>
      <c r="J9" s="299">
        <v>50000</v>
      </c>
      <c r="K9" s="25">
        <f t="shared" si="2"/>
        <v>4166.666666666667</v>
      </c>
      <c r="L9" s="847">
        <f>H9+J9</f>
        <v>315499.52916666667</v>
      </c>
      <c r="M9" s="7">
        <f>L9/12</f>
        <v>26291.627430555556</v>
      </c>
      <c r="O9" s="499"/>
      <c r="P9" s="499"/>
    </row>
    <row r="10" spans="1:18" ht="15" customHeight="1" x14ac:dyDescent="0.25">
      <c r="A10" s="8" t="s">
        <v>13</v>
      </c>
      <c r="B10" s="80" t="s">
        <v>144</v>
      </c>
      <c r="C10" s="23" t="s">
        <v>46</v>
      </c>
      <c r="D10" s="27" t="s">
        <v>6</v>
      </c>
      <c r="E10" s="4">
        <f>'Olim. poj.'!T46</f>
        <v>1844</v>
      </c>
      <c r="F10" s="222">
        <f t="shared" si="0"/>
        <v>82740.28</v>
      </c>
      <c r="G10" s="426"/>
      <c r="H10" s="426"/>
      <c r="I10" s="314">
        <f t="shared" si="1"/>
        <v>6895.0233333333335</v>
      </c>
      <c r="J10" s="299">
        <v>10000</v>
      </c>
      <c r="K10" s="25">
        <f t="shared" si="2"/>
        <v>833.33333333333337</v>
      </c>
      <c r="L10" s="847">
        <f t="shared" si="3"/>
        <v>92740.28</v>
      </c>
      <c r="M10" s="7">
        <f>L10/12</f>
        <v>7728.3566666666666</v>
      </c>
    </row>
    <row r="11" spans="1:18" ht="15" customHeight="1" x14ac:dyDescent="0.25">
      <c r="A11" s="8" t="s">
        <v>20</v>
      </c>
      <c r="B11" s="80" t="s">
        <v>14</v>
      </c>
      <c r="C11" s="21" t="s">
        <v>46</v>
      </c>
      <c r="D11" s="27" t="s">
        <v>6</v>
      </c>
      <c r="E11" s="5">
        <f>'Olim. poj.'!T50</f>
        <v>1675</v>
      </c>
      <c r="F11" s="222">
        <f t="shared" si="0"/>
        <v>75157.25</v>
      </c>
      <c r="G11" s="426"/>
      <c r="H11" s="426"/>
      <c r="I11" s="7">
        <f t="shared" si="1"/>
        <v>6263.104166666667</v>
      </c>
      <c r="J11" s="299">
        <v>5000</v>
      </c>
      <c r="K11" s="25">
        <f t="shared" si="2"/>
        <v>416.66666666666669</v>
      </c>
      <c r="L11" s="847">
        <f t="shared" si="3"/>
        <v>80157.25</v>
      </c>
      <c r="M11" s="7">
        <f>L11/12</f>
        <v>6679.770833333333</v>
      </c>
    </row>
    <row r="12" spans="1:18" s="83" customFormat="1" ht="15" customHeight="1" thickBot="1" x14ac:dyDescent="0.3">
      <c r="A12" s="395" t="s">
        <v>21</v>
      </c>
      <c r="B12" s="396" t="s">
        <v>10</v>
      </c>
      <c r="C12" s="326" t="s">
        <v>46</v>
      </c>
      <c r="D12" s="29" t="s">
        <v>6</v>
      </c>
      <c r="E12" s="12">
        <f>'Olim. poj.'!T44</f>
        <v>4012.5</v>
      </c>
      <c r="F12" s="437">
        <f t="shared" si="0"/>
        <v>180040.875</v>
      </c>
      <c r="G12" s="433">
        <f>F12+F19</f>
        <v>300135.43</v>
      </c>
      <c r="H12" s="433">
        <f>G12/2*1.1</f>
        <v>165074.4865</v>
      </c>
      <c r="I12" s="440">
        <f>H12/12</f>
        <v>13756.207208333333</v>
      </c>
      <c r="J12" s="325">
        <v>10000</v>
      </c>
      <c r="K12" s="363">
        <f t="shared" si="2"/>
        <v>833.33333333333337</v>
      </c>
      <c r="L12" s="848">
        <f>H12+J12</f>
        <v>175074.4865</v>
      </c>
      <c r="M12" s="264">
        <f>L12/12</f>
        <v>14589.540541666667</v>
      </c>
    </row>
    <row r="13" spans="1:18" ht="15" customHeight="1" thickBot="1" x14ac:dyDescent="0.3">
      <c r="A13" s="312" t="s">
        <v>6</v>
      </c>
      <c r="B13" s="32" t="s">
        <v>15</v>
      </c>
      <c r="C13" s="32"/>
      <c r="D13" s="33" t="s">
        <v>6</v>
      </c>
      <c r="E13" s="13">
        <f>SUM(E5:E12)</f>
        <v>49524</v>
      </c>
      <c r="F13" s="13">
        <f>SUM(F5:F12)</f>
        <v>2222141.88</v>
      </c>
      <c r="G13" s="315"/>
      <c r="H13" s="315"/>
      <c r="I13" s="315">
        <f>SUM(I5:I12)</f>
        <v>182914.08182638889</v>
      </c>
      <c r="J13" s="442">
        <f>SUM(J5:J12)</f>
        <v>565000</v>
      </c>
      <c r="K13" s="854">
        <f>SUM(K5:K12)</f>
        <v>47083.333333333336</v>
      </c>
      <c r="L13" s="849">
        <f t="shared" ref="L13:M13" si="4">SUM(L5:L12)</f>
        <v>2759968.9819166665</v>
      </c>
      <c r="M13" s="443">
        <f t="shared" si="4"/>
        <v>229997.41515972224</v>
      </c>
    </row>
    <row r="14" spans="1:18" ht="7.5" customHeight="1" thickTop="1" thickBot="1" x14ac:dyDescent="0.3">
      <c r="A14" s="9"/>
      <c r="B14" s="30"/>
      <c r="C14" s="30"/>
      <c r="D14" s="31"/>
      <c r="E14" s="10"/>
      <c r="F14" s="10"/>
      <c r="G14" s="10"/>
      <c r="H14" s="10"/>
      <c r="I14" s="11"/>
      <c r="L14" s="351"/>
      <c r="M14" s="351"/>
    </row>
    <row r="15" spans="1:18" ht="15" customHeight="1" thickTop="1" x14ac:dyDescent="0.25">
      <c r="A15" s="344" t="s">
        <v>4</v>
      </c>
      <c r="B15" s="444" t="s">
        <v>219</v>
      </c>
      <c r="C15" s="20" t="s">
        <v>45</v>
      </c>
      <c r="D15" s="26" t="s">
        <v>16</v>
      </c>
      <c r="E15" s="364">
        <f>Olim.ekip.!V55</f>
        <v>5807.5</v>
      </c>
      <c r="F15" s="431">
        <f t="shared" ref="F15:F23" si="5">E15*44.87</f>
        <v>260582.52499999999</v>
      </c>
      <c r="G15" s="435">
        <f>(F5+F15)</f>
        <v>508937.97499999998</v>
      </c>
      <c r="H15" s="431">
        <f>G15/2*0.9</f>
        <v>229022.08875</v>
      </c>
      <c r="I15" s="439">
        <f>H15/12</f>
        <v>19085.174062499998</v>
      </c>
      <c r="J15" s="324">
        <v>95000</v>
      </c>
      <c r="K15" s="365">
        <f>J15/12</f>
        <v>7916.666666666667</v>
      </c>
      <c r="L15" s="850">
        <f>H15+J15</f>
        <v>324022.08875</v>
      </c>
      <c r="M15" s="365">
        <f>L15/12</f>
        <v>27001.840729166666</v>
      </c>
      <c r="Q15" s="499"/>
    </row>
    <row r="16" spans="1:18" ht="15" customHeight="1" x14ac:dyDescent="0.25">
      <c r="A16" s="6" t="s">
        <v>4</v>
      </c>
      <c r="B16" s="80" t="s">
        <v>171</v>
      </c>
      <c r="C16" s="24" t="s">
        <v>46</v>
      </c>
      <c r="D16" s="397" t="s">
        <v>16</v>
      </c>
      <c r="E16" s="4">
        <f>Olim.ekip.!V43</f>
        <v>5337.5</v>
      </c>
      <c r="F16" s="447">
        <f t="shared" si="5"/>
        <v>239493.625</v>
      </c>
      <c r="G16" s="450">
        <f>F9+F16+F26</f>
        <v>724089.625</v>
      </c>
      <c r="H16" s="450">
        <f>G16/3</f>
        <v>241363.20833333334</v>
      </c>
      <c r="I16" s="451">
        <f>H16/12</f>
        <v>20113.600694444445</v>
      </c>
      <c r="J16" s="398">
        <v>50000</v>
      </c>
      <c r="K16" s="7">
        <f t="shared" ref="K16:K23" si="6">J16/12</f>
        <v>4166.666666666667</v>
      </c>
      <c r="L16" s="847">
        <f>H16+J16</f>
        <v>291363.20833333337</v>
      </c>
      <c r="M16" s="7">
        <f>L16/12</f>
        <v>24280.267361111113</v>
      </c>
      <c r="Q16" s="499"/>
    </row>
    <row r="17" spans="1:13" s="83" customFormat="1" ht="15" customHeight="1" x14ac:dyDescent="0.25">
      <c r="A17" s="6" t="s">
        <v>8</v>
      </c>
      <c r="B17" s="80" t="s">
        <v>173</v>
      </c>
      <c r="C17" s="21" t="s">
        <v>45</v>
      </c>
      <c r="D17" s="27" t="s">
        <v>16</v>
      </c>
      <c r="E17" s="4">
        <f>Olim.ekip.!V60</f>
        <v>3735</v>
      </c>
      <c r="F17" s="222">
        <f t="shared" si="5"/>
        <v>167589.44999999998</v>
      </c>
      <c r="G17" s="426"/>
      <c r="H17" s="426"/>
      <c r="I17" s="7">
        <f>F17/12</f>
        <v>13965.787499999999</v>
      </c>
      <c r="J17" s="299">
        <v>10000</v>
      </c>
      <c r="K17" s="7">
        <f t="shared" si="6"/>
        <v>833.33333333333337</v>
      </c>
      <c r="L17" s="847">
        <f t="shared" ref="L17:L18" si="7">J17+F17</f>
        <v>177589.44999999998</v>
      </c>
      <c r="M17" s="7">
        <f>L17/12</f>
        <v>14799.120833333332</v>
      </c>
    </row>
    <row r="18" spans="1:13" ht="15" customHeight="1" x14ac:dyDescent="0.25">
      <c r="A18" s="6" t="s">
        <v>9</v>
      </c>
      <c r="B18" s="80" t="s">
        <v>204</v>
      </c>
      <c r="C18" s="21" t="s">
        <v>46</v>
      </c>
      <c r="D18" s="27" t="s">
        <v>16</v>
      </c>
      <c r="E18" s="4">
        <f>'Neol. poj.'!T46</f>
        <v>2416</v>
      </c>
      <c r="F18" s="222">
        <f t="shared" si="5"/>
        <v>108405.92</v>
      </c>
      <c r="G18" s="426"/>
      <c r="H18" s="426"/>
      <c r="I18" s="7">
        <f t="shared" ref="I18:I21" si="8">F18/12</f>
        <v>9033.8266666666659</v>
      </c>
      <c r="J18" s="299">
        <v>15000</v>
      </c>
      <c r="K18" s="7">
        <f t="shared" si="6"/>
        <v>1250</v>
      </c>
      <c r="L18" s="847">
        <f t="shared" si="7"/>
        <v>123405.92</v>
      </c>
      <c r="M18" s="7">
        <f>L18/12</f>
        <v>10283.826666666666</v>
      </c>
    </row>
    <row r="19" spans="1:13" s="83" customFormat="1" ht="15" customHeight="1" x14ac:dyDescent="0.25">
      <c r="A19" s="8" t="s">
        <v>11</v>
      </c>
      <c r="B19" s="399" t="s">
        <v>78</v>
      </c>
      <c r="C19" s="21" t="s">
        <v>46</v>
      </c>
      <c r="D19" s="27" t="s">
        <v>16</v>
      </c>
      <c r="E19" s="5">
        <f>'Olim. poj.'!T48</f>
        <v>2676.5</v>
      </c>
      <c r="F19" s="436">
        <f t="shared" si="5"/>
        <v>120094.55499999999</v>
      </c>
      <c r="G19" s="434">
        <f>F19+F12</f>
        <v>300135.43</v>
      </c>
      <c r="H19" s="434">
        <f>G19/2*0.9</f>
        <v>135060.94349999999</v>
      </c>
      <c r="I19" s="441">
        <f>H19/12</f>
        <v>11255.078625</v>
      </c>
      <c r="J19" s="299">
        <v>20000</v>
      </c>
      <c r="K19" s="7">
        <f t="shared" si="6"/>
        <v>1666.6666666666667</v>
      </c>
      <c r="L19" s="847">
        <f>H19+J19</f>
        <v>155060.94349999999</v>
      </c>
      <c r="M19" s="7">
        <f>L19/12</f>
        <v>12921.745291666666</v>
      </c>
    </row>
    <row r="20" spans="1:13" s="83" customFormat="1" ht="15" customHeight="1" x14ac:dyDescent="0.25">
      <c r="A20" s="269" t="s">
        <v>13</v>
      </c>
      <c r="B20" s="79" t="s">
        <v>22</v>
      </c>
      <c r="C20" s="24" t="s">
        <v>45</v>
      </c>
      <c r="D20" s="397" t="s">
        <v>16</v>
      </c>
      <c r="E20" s="4">
        <f>'Neol. poj.'!T48</f>
        <v>1230</v>
      </c>
      <c r="F20" s="222">
        <f t="shared" si="5"/>
        <v>55190.1</v>
      </c>
      <c r="G20" s="428"/>
      <c r="H20" s="428"/>
      <c r="I20" s="25">
        <f>F20/12</f>
        <v>4599.1750000000002</v>
      </c>
      <c r="J20" s="398">
        <v>10000</v>
      </c>
      <c r="K20" s="7">
        <f t="shared" si="6"/>
        <v>833.33333333333337</v>
      </c>
      <c r="L20" s="847">
        <f t="shared" ref="L20" si="9">J20+F20</f>
        <v>65190.1</v>
      </c>
      <c r="M20" s="25">
        <f>L20/12</f>
        <v>5432.5083333333332</v>
      </c>
    </row>
    <row r="21" spans="1:13" ht="15" customHeight="1" x14ac:dyDescent="0.25">
      <c r="A21" s="6" t="s">
        <v>20</v>
      </c>
      <c r="B21" s="80" t="s">
        <v>25</v>
      </c>
      <c r="C21" s="242" t="s">
        <v>60</v>
      </c>
      <c r="D21" s="27" t="s">
        <v>16</v>
      </c>
      <c r="E21" s="4">
        <f>'Neol. poj.'!T52</f>
        <v>2417</v>
      </c>
      <c r="F21" s="222">
        <f t="shared" si="5"/>
        <v>108450.79</v>
      </c>
      <c r="G21" s="426"/>
      <c r="H21" s="426"/>
      <c r="I21" s="7">
        <f t="shared" si="8"/>
        <v>9037.5658333333322</v>
      </c>
      <c r="J21" s="299">
        <v>90000</v>
      </c>
      <c r="K21" s="7">
        <f t="shared" si="6"/>
        <v>7500</v>
      </c>
      <c r="L21" s="847">
        <f t="shared" ref="L21:L23" si="10">J21+F21</f>
        <v>198450.78999999998</v>
      </c>
      <c r="M21" s="7">
        <f>L21/12</f>
        <v>16537.56583333333</v>
      </c>
    </row>
    <row r="22" spans="1:13" s="83" customFormat="1" ht="15" customHeight="1" x14ac:dyDescent="0.25">
      <c r="A22" s="290" t="s">
        <v>21</v>
      </c>
      <c r="B22" s="276" t="s">
        <v>212</v>
      </c>
      <c r="C22" s="242" t="s">
        <v>60</v>
      </c>
      <c r="D22" s="27" t="s">
        <v>16</v>
      </c>
      <c r="E22" s="5">
        <f>'Neol. poj.'!T54</f>
        <v>1910.5</v>
      </c>
      <c r="F22" s="222">
        <f t="shared" si="5"/>
        <v>85724.134999999995</v>
      </c>
      <c r="G22" s="426"/>
      <c r="H22" s="426"/>
      <c r="I22" s="7">
        <f>F22/12</f>
        <v>7143.6779166666665</v>
      </c>
      <c r="J22" s="299">
        <v>15000</v>
      </c>
      <c r="K22" s="7">
        <f t="shared" si="6"/>
        <v>1250</v>
      </c>
      <c r="L22" s="847">
        <f t="shared" si="10"/>
        <v>100724.13499999999</v>
      </c>
      <c r="M22" s="7">
        <f>L22/12</f>
        <v>8393.6779166666656</v>
      </c>
    </row>
    <row r="23" spans="1:13" s="83" customFormat="1" ht="15" customHeight="1" thickBot="1" x14ac:dyDescent="0.3">
      <c r="A23" s="395" t="s">
        <v>43</v>
      </c>
      <c r="B23" s="396" t="s">
        <v>79</v>
      </c>
      <c r="C23" s="360" t="s">
        <v>60</v>
      </c>
      <c r="D23" s="29" t="s">
        <v>16</v>
      </c>
      <c r="E23" s="361">
        <f>'Neol. poj.'!T50</f>
        <v>886</v>
      </c>
      <c r="F23" s="223">
        <f t="shared" si="5"/>
        <v>39754.82</v>
      </c>
      <c r="G23" s="429"/>
      <c r="H23" s="429"/>
      <c r="I23" s="363">
        <f>F23/12</f>
        <v>3312.9016666666666</v>
      </c>
      <c r="J23" s="362">
        <v>5000</v>
      </c>
      <c r="K23" s="264">
        <f t="shared" si="6"/>
        <v>416.66666666666669</v>
      </c>
      <c r="L23" s="848">
        <f t="shared" si="10"/>
        <v>44754.82</v>
      </c>
      <c r="M23" s="264">
        <f>L23/12</f>
        <v>3729.5683333333332</v>
      </c>
    </row>
    <row r="24" spans="1:13" ht="15" customHeight="1" thickBot="1" x14ac:dyDescent="0.3">
      <c r="A24" s="312" t="s">
        <v>16</v>
      </c>
      <c r="B24" s="32" t="s">
        <v>15</v>
      </c>
      <c r="C24" s="32"/>
      <c r="D24" s="33" t="s">
        <v>16</v>
      </c>
      <c r="E24" s="13">
        <f>SUM(E15:E23)</f>
        <v>26416</v>
      </c>
      <c r="F24" s="13">
        <f>SUM(F15:F23)</f>
        <v>1185285.92</v>
      </c>
      <c r="G24" s="315"/>
      <c r="H24" s="315"/>
      <c r="I24" s="317">
        <f>SUM(I15:I23)</f>
        <v>97546.787965277777</v>
      </c>
      <c r="J24" s="442">
        <f>SUM(J15:J23)</f>
        <v>310000</v>
      </c>
      <c r="K24" s="855">
        <f>SUM(K15:K23)</f>
        <v>25833.333333333336</v>
      </c>
      <c r="L24" s="849">
        <f t="shared" ref="L24:M24" si="11">SUM(L15:L23)</f>
        <v>1480561.4555833335</v>
      </c>
      <c r="M24" s="443">
        <f t="shared" si="11"/>
        <v>123380.12129861109</v>
      </c>
    </row>
    <row r="25" spans="1:13" ht="7.5" customHeight="1" thickTop="1" thickBot="1" x14ac:dyDescent="0.3">
      <c r="A25" s="14" t="s">
        <v>23</v>
      </c>
      <c r="B25" s="14"/>
      <c r="C25" s="14"/>
      <c r="D25" s="14"/>
      <c r="E25" s="10"/>
      <c r="F25" s="10"/>
      <c r="G25" s="10"/>
      <c r="H25" s="10"/>
      <c r="I25" s="10"/>
      <c r="J25" s="351"/>
      <c r="K25" s="351"/>
      <c r="L25" s="351"/>
      <c r="M25" s="351"/>
    </row>
    <row r="26" spans="1:13" ht="15" customHeight="1" thickTop="1" x14ac:dyDescent="0.25">
      <c r="A26" s="6" t="s">
        <v>4</v>
      </c>
      <c r="B26" s="80" t="s">
        <v>166</v>
      </c>
      <c r="C26" s="21" t="s">
        <v>46</v>
      </c>
      <c r="D26" s="27" t="s">
        <v>24</v>
      </c>
      <c r="E26" s="4">
        <f>Olim.ekip.!V41</f>
        <v>3907.5</v>
      </c>
      <c r="F26" s="447">
        <f>E26*44.87</f>
        <v>175329.52499999999</v>
      </c>
      <c r="G26" s="448">
        <f>F9+F16+F26</f>
        <v>724089.625</v>
      </c>
      <c r="H26" s="448">
        <f>G26/3*0.9</f>
        <v>217226.88750000001</v>
      </c>
      <c r="I26" s="449">
        <f>H26/12</f>
        <v>18102.240625000002</v>
      </c>
      <c r="J26" s="856">
        <v>50000</v>
      </c>
      <c r="K26" s="858">
        <f>J26/12</f>
        <v>4166.666666666667</v>
      </c>
      <c r="L26" s="847">
        <f>H26+J26</f>
        <v>267226.88750000001</v>
      </c>
      <c r="M26" s="25">
        <f>L26/12</f>
        <v>22268.907291666666</v>
      </c>
    </row>
    <row r="27" spans="1:13" s="83" customFormat="1" ht="15" customHeight="1" thickBot="1" x14ac:dyDescent="0.3">
      <c r="A27" s="6" t="s">
        <v>7</v>
      </c>
      <c r="B27" s="82" t="s">
        <v>26</v>
      </c>
      <c r="C27" s="400" t="s">
        <v>60</v>
      </c>
      <c r="D27" s="29" t="s">
        <v>24</v>
      </c>
      <c r="E27" s="12">
        <f>'Olim. poj.'!T42</f>
        <v>1201</v>
      </c>
      <c r="F27" s="223">
        <f>E27*44.87</f>
        <v>53888.869999999995</v>
      </c>
      <c r="G27" s="427"/>
      <c r="H27" s="427"/>
      <c r="I27" s="264">
        <f>F27/12</f>
        <v>4490.7391666666663</v>
      </c>
      <c r="J27" s="325">
        <v>10000</v>
      </c>
      <c r="K27" s="264">
        <f>J27/12</f>
        <v>833.33333333333337</v>
      </c>
      <c r="L27" s="848">
        <f t="shared" ref="L27" si="12">J27+F27</f>
        <v>63888.869999999995</v>
      </c>
      <c r="M27" s="264">
        <f>L27/12</f>
        <v>5324.0724999999993</v>
      </c>
    </row>
    <row r="28" spans="1:13" ht="15" customHeight="1" thickBot="1" x14ac:dyDescent="0.3">
      <c r="A28" s="15" t="s">
        <v>24</v>
      </c>
      <c r="B28" s="34" t="s">
        <v>15</v>
      </c>
      <c r="C28" s="35"/>
      <c r="D28" s="36" t="s">
        <v>24</v>
      </c>
      <c r="E28" s="16">
        <f>SUM(E26:E27)</f>
        <v>5108.5</v>
      </c>
      <c r="F28" s="16">
        <f>SUM(F26:F27)</f>
        <v>229218.39499999999</v>
      </c>
      <c r="G28" s="16"/>
      <c r="H28" s="16"/>
      <c r="I28" s="16">
        <f t="shared" ref="I28" si="13">SUM(I26:I27)</f>
        <v>22592.979791666668</v>
      </c>
      <c r="J28" s="316">
        <f>SUM(J26:J27)</f>
        <v>60000</v>
      </c>
      <c r="K28" s="317">
        <f>SUM(K26:K27)</f>
        <v>5000</v>
      </c>
      <c r="L28" s="849">
        <f>SUM(L26:L27)</f>
        <v>331115.75750000001</v>
      </c>
      <c r="M28" s="317">
        <f>SUM(M26:M27)</f>
        <v>27592.979791666665</v>
      </c>
    </row>
    <row r="29" spans="1:13" ht="15" customHeight="1" thickTop="1" thickBot="1" x14ac:dyDescent="0.3">
      <c r="A29" s="515" t="s">
        <v>59</v>
      </c>
      <c r="B29" s="516"/>
      <c r="C29" s="311"/>
      <c r="D29" s="313" t="s">
        <v>27</v>
      </c>
      <c r="E29" s="17">
        <f t="shared" ref="E29:M29" si="14">E28+E24+E13</f>
        <v>81048.5</v>
      </c>
      <c r="F29" s="17">
        <f t="shared" si="14"/>
        <v>3636646.1949999998</v>
      </c>
      <c r="G29" s="327"/>
      <c r="H29" s="327"/>
      <c r="I29" s="19">
        <f t="shared" si="14"/>
        <v>303053.84958333336</v>
      </c>
      <c r="J29" s="327">
        <f t="shared" si="14"/>
        <v>935000</v>
      </c>
      <c r="K29" s="19">
        <f t="shared" si="14"/>
        <v>77916.666666666672</v>
      </c>
      <c r="L29" s="857">
        <f t="shared" si="14"/>
        <v>4571646.1950000003</v>
      </c>
      <c r="M29" s="328">
        <f t="shared" si="14"/>
        <v>380970.51624999999</v>
      </c>
    </row>
    <row r="30" spans="1:13" ht="15" customHeight="1" thickTop="1" thickBot="1" x14ac:dyDescent="0.3">
      <c r="A30" s="517" t="s">
        <v>215</v>
      </c>
      <c r="B30" s="518"/>
      <c r="C30" s="38"/>
      <c r="D30" s="519">
        <v>44.87</v>
      </c>
      <c r="E30" s="520"/>
      <c r="F30" s="520"/>
      <c r="G30" s="520"/>
      <c r="H30" s="520"/>
      <c r="I30" s="521"/>
      <c r="L30" s="323" t="s">
        <v>28</v>
      </c>
    </row>
    <row r="31" spans="1:13" ht="15.75" thickTop="1" x14ac:dyDescent="0.25">
      <c r="L31" s="83" t="s">
        <v>28</v>
      </c>
    </row>
    <row r="32" spans="1:13" x14ac:dyDescent="0.25">
      <c r="E32" s="2"/>
      <c r="I32" s="500" t="s">
        <v>28</v>
      </c>
      <c r="J32" s="497"/>
      <c r="K32" s="497"/>
    </row>
    <row r="33" spans="5:11" x14ac:dyDescent="0.25">
      <c r="F33" s="498" t="s">
        <v>28</v>
      </c>
      <c r="G33" s="401"/>
      <c r="H33" s="401"/>
      <c r="I33" s="366"/>
      <c r="J33" s="349"/>
      <c r="K33" s="349"/>
    </row>
    <row r="34" spans="5:11" x14ac:dyDescent="0.25">
      <c r="E34" s="350"/>
      <c r="F34" s="367"/>
      <c r="G34" s="367"/>
      <c r="H34" s="367"/>
      <c r="I34" s="368"/>
      <c r="J34" s="369"/>
      <c r="K34" s="369"/>
    </row>
  </sheetData>
  <mergeCells count="10">
    <mergeCell ref="A1:M1"/>
    <mergeCell ref="A2:M2"/>
    <mergeCell ref="F3:M3"/>
    <mergeCell ref="A29:B29"/>
    <mergeCell ref="A30:B30"/>
    <mergeCell ref="D30:I30"/>
    <mergeCell ref="A3:A4"/>
    <mergeCell ref="B3:B4"/>
    <mergeCell ref="D3:D4"/>
    <mergeCell ref="C3:C4"/>
  </mergeCells>
  <pageMargins left="0.66" right="0.28000000000000003" top="0.74803149606299213" bottom="0.55000000000000004" header="0.31496062992125984" footer="0.31496062992125984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4"/>
  <sheetViews>
    <sheetView topLeftCell="A38" zoomScaleNormal="100" workbookViewId="0">
      <selection activeCell="W63" sqref="W63"/>
    </sheetView>
  </sheetViews>
  <sheetFormatPr defaultRowHeight="15" x14ac:dyDescent="0.25"/>
  <cols>
    <col min="1" max="1" width="2.140625" customWidth="1"/>
    <col min="2" max="2" width="15.42578125" customWidth="1"/>
    <col min="3" max="3" width="2.28515625" style="83" customWidth="1"/>
    <col min="4" max="4" width="2.140625" customWidth="1"/>
    <col min="5" max="5" width="6.140625" customWidth="1"/>
    <col min="6" max="6" width="6.28515625" style="83" customWidth="1"/>
    <col min="7" max="7" width="6.85546875" style="83" customWidth="1"/>
    <col min="8" max="8" width="6.85546875" customWidth="1"/>
    <col min="9" max="9" width="6.28515625" customWidth="1"/>
    <col min="10" max="10" width="5.42578125" customWidth="1"/>
    <col min="11" max="11" width="5" customWidth="1"/>
    <col min="12" max="12" width="5.28515625" customWidth="1"/>
    <col min="13" max="13" width="6.42578125" customWidth="1"/>
    <col min="14" max="14" width="6.28515625" customWidth="1"/>
    <col min="15" max="15" width="6.42578125" customWidth="1"/>
    <col min="16" max="16" width="6.140625" customWidth="1"/>
    <col min="17" max="17" width="6.42578125" style="83" customWidth="1"/>
    <col min="18" max="18" width="6.140625" style="83" customWidth="1"/>
    <col min="19" max="19" width="5" style="83" customWidth="1"/>
    <col min="20" max="20" width="6.28515625" customWidth="1"/>
    <col min="21" max="21" width="6.85546875" customWidth="1"/>
    <col min="22" max="22" width="7.28515625" customWidth="1"/>
    <col min="23" max="25" width="10" customWidth="1"/>
  </cols>
  <sheetData>
    <row r="1" spans="1:22" ht="19.5" thickBot="1" x14ac:dyDescent="0.35">
      <c r="B1" s="103" t="s">
        <v>135</v>
      </c>
      <c r="C1" s="103"/>
    </row>
    <row r="2" spans="1:22" ht="15.75" customHeight="1" thickTop="1" x14ac:dyDescent="0.25">
      <c r="A2" s="522" t="s">
        <v>127</v>
      </c>
      <c r="B2" s="620" t="s">
        <v>1</v>
      </c>
      <c r="C2" s="253"/>
      <c r="D2" s="641" t="s">
        <v>119</v>
      </c>
      <c r="E2" s="644" t="s">
        <v>29</v>
      </c>
      <c r="F2" s="153"/>
      <c r="G2" s="153"/>
      <c r="H2" s="610" t="s">
        <v>31</v>
      </c>
      <c r="I2" s="610"/>
      <c r="J2" s="610"/>
      <c r="K2" s="610"/>
      <c r="L2" s="610"/>
      <c r="M2" s="610"/>
      <c r="N2" s="610"/>
      <c r="O2" s="610"/>
      <c r="P2" s="610"/>
      <c r="Q2" s="610"/>
      <c r="R2" s="611"/>
      <c r="S2" s="626"/>
      <c r="T2" s="560" t="s">
        <v>32</v>
      </c>
      <c r="U2" s="603" t="s">
        <v>128</v>
      </c>
      <c r="V2" s="637" t="s">
        <v>33</v>
      </c>
    </row>
    <row r="3" spans="1:22" ht="15.75" x14ac:dyDescent="0.25">
      <c r="A3" s="640"/>
      <c r="B3" s="621"/>
      <c r="C3" s="254"/>
      <c r="D3" s="642"/>
      <c r="E3" s="627"/>
      <c r="F3" s="152"/>
      <c r="G3" s="226"/>
      <c r="H3" s="123" t="s">
        <v>130</v>
      </c>
      <c r="I3" s="124" t="s">
        <v>34</v>
      </c>
      <c r="J3" s="125" t="s">
        <v>35</v>
      </c>
      <c r="K3" s="126" t="s">
        <v>36</v>
      </c>
      <c r="L3" s="126" t="s">
        <v>37</v>
      </c>
      <c r="M3" s="126" t="s">
        <v>38</v>
      </c>
      <c r="N3" s="126" t="s">
        <v>39</v>
      </c>
      <c r="O3" s="127" t="s">
        <v>40</v>
      </c>
      <c r="P3" s="126" t="s">
        <v>41</v>
      </c>
      <c r="Q3" s="49" t="s">
        <v>136</v>
      </c>
      <c r="R3" s="109" t="s">
        <v>137</v>
      </c>
      <c r="S3" s="627"/>
      <c r="T3" s="600"/>
      <c r="U3" s="604"/>
      <c r="V3" s="638"/>
    </row>
    <row r="4" spans="1:22" ht="16.5" thickBot="1" x14ac:dyDescent="0.3">
      <c r="A4" s="523"/>
      <c r="B4" s="622"/>
      <c r="C4" s="255"/>
      <c r="D4" s="643"/>
      <c r="E4" s="645"/>
      <c r="F4" s="154"/>
      <c r="G4" s="154"/>
      <c r="H4" s="94">
        <v>1</v>
      </c>
      <c r="I4" s="115">
        <v>2</v>
      </c>
      <c r="J4" s="108">
        <v>3</v>
      </c>
      <c r="K4" s="3">
        <v>4</v>
      </c>
      <c r="L4" s="3">
        <v>5</v>
      </c>
      <c r="M4" s="3">
        <v>6</v>
      </c>
      <c r="N4" s="3">
        <v>7</v>
      </c>
      <c r="O4" s="3">
        <v>8</v>
      </c>
      <c r="P4" s="3">
        <v>9</v>
      </c>
      <c r="Q4" s="3" t="s">
        <v>60</v>
      </c>
      <c r="R4" s="121" t="s">
        <v>138</v>
      </c>
      <c r="S4" s="628"/>
      <c r="T4" s="601"/>
      <c r="U4" s="605"/>
      <c r="V4" s="639"/>
    </row>
    <row r="5" spans="1:22" ht="15" customHeight="1" thickTop="1" x14ac:dyDescent="0.25">
      <c r="A5" s="632" t="s">
        <v>4</v>
      </c>
      <c r="B5" s="635" t="s">
        <v>17</v>
      </c>
      <c r="C5" s="257"/>
      <c r="D5" s="86" t="s">
        <v>46</v>
      </c>
      <c r="E5" s="555"/>
      <c r="F5" s="151"/>
      <c r="G5" s="180"/>
      <c r="H5" s="636"/>
      <c r="I5" s="633"/>
      <c r="J5" s="277">
        <v>24</v>
      </c>
      <c r="K5" s="278">
        <v>21</v>
      </c>
      <c r="L5" s="278">
        <v>21</v>
      </c>
      <c r="M5" s="278">
        <v>19</v>
      </c>
      <c r="N5" s="278">
        <v>24</v>
      </c>
      <c r="O5" s="278">
        <v>21</v>
      </c>
      <c r="P5" s="278">
        <v>21</v>
      </c>
      <c r="Q5" s="95">
        <f>SUM(J5:P5)</f>
        <v>151</v>
      </c>
      <c r="R5" s="623">
        <f>Q5+Q6</f>
        <v>151</v>
      </c>
      <c r="S5" s="265"/>
      <c r="T5" s="534"/>
      <c r="U5" s="534"/>
      <c r="V5" s="634"/>
    </row>
    <row r="6" spans="1:22" s="83" customFormat="1" ht="15" customHeight="1" x14ac:dyDescent="0.25">
      <c r="A6" s="582"/>
      <c r="B6" s="585"/>
      <c r="C6" s="258"/>
      <c r="D6" s="88"/>
      <c r="E6" s="556"/>
      <c r="F6" s="149"/>
      <c r="G6" s="181"/>
      <c r="H6" s="615"/>
      <c r="I6" s="617"/>
      <c r="J6" s="277"/>
      <c r="K6" s="278"/>
      <c r="L6" s="278"/>
      <c r="M6" s="278"/>
      <c r="N6" s="278"/>
      <c r="O6" s="278"/>
      <c r="P6" s="278"/>
      <c r="Q6" s="91">
        <f t="shared" ref="Q6:Q10" si="0">SUM(J6:P6)</f>
        <v>0</v>
      </c>
      <c r="R6" s="595"/>
      <c r="S6" s="268"/>
      <c r="T6" s="535"/>
      <c r="U6" s="535"/>
      <c r="V6" s="540"/>
    </row>
    <row r="7" spans="1:22" x14ac:dyDescent="0.25">
      <c r="A7" s="581" t="s">
        <v>7</v>
      </c>
      <c r="B7" s="597" t="s">
        <v>42</v>
      </c>
      <c r="C7" s="259"/>
      <c r="D7" s="87" t="s">
        <v>46</v>
      </c>
      <c r="E7" s="557"/>
      <c r="F7" s="148"/>
      <c r="G7" s="182"/>
      <c r="H7" s="614"/>
      <c r="I7" s="616"/>
      <c r="J7" s="270">
        <v>26</v>
      </c>
      <c r="K7" s="129">
        <v>16</v>
      </c>
      <c r="L7" s="129">
        <v>19</v>
      </c>
      <c r="M7" s="129">
        <v>23</v>
      </c>
      <c r="N7" s="129">
        <v>31</v>
      </c>
      <c r="O7" s="129">
        <v>46</v>
      </c>
      <c r="P7" s="129">
        <v>102</v>
      </c>
      <c r="Q7" s="393">
        <f t="shared" si="0"/>
        <v>263</v>
      </c>
      <c r="R7" s="550">
        <f t="shared" ref="R7" si="1">Q7+Q8</f>
        <v>263</v>
      </c>
      <c r="S7" s="267"/>
      <c r="T7" s="541"/>
      <c r="U7" s="541"/>
      <c r="V7" s="539"/>
    </row>
    <row r="8" spans="1:22" s="83" customFormat="1" x14ac:dyDescent="0.25">
      <c r="A8" s="582"/>
      <c r="B8" s="585"/>
      <c r="C8" s="258"/>
      <c r="D8" s="88"/>
      <c r="E8" s="556"/>
      <c r="F8" s="149"/>
      <c r="G8" s="181"/>
      <c r="H8" s="615"/>
      <c r="I8" s="617"/>
      <c r="J8" s="270"/>
      <c r="K8" s="129"/>
      <c r="L8" s="129"/>
      <c r="M8" s="129"/>
      <c r="N8" s="129"/>
      <c r="O8" s="129"/>
      <c r="P8" s="129"/>
      <c r="Q8" s="128">
        <f t="shared" si="0"/>
        <v>0</v>
      </c>
      <c r="R8" s="551"/>
      <c r="S8" s="266"/>
      <c r="T8" s="535"/>
      <c r="U8" s="535"/>
      <c r="V8" s="540"/>
    </row>
    <row r="9" spans="1:22" x14ac:dyDescent="0.25">
      <c r="A9" s="581" t="s">
        <v>8</v>
      </c>
      <c r="B9" s="579" t="s">
        <v>12</v>
      </c>
      <c r="C9" s="260"/>
      <c r="D9" s="88" t="s">
        <v>46</v>
      </c>
      <c r="E9" s="557"/>
      <c r="F9" s="148"/>
      <c r="G9" s="182"/>
      <c r="H9" s="614"/>
      <c r="I9" s="616"/>
      <c r="J9" s="270">
        <v>26</v>
      </c>
      <c r="K9" s="129">
        <v>9</v>
      </c>
      <c r="L9" s="129">
        <v>24</v>
      </c>
      <c r="M9" s="129">
        <v>28</v>
      </c>
      <c r="N9" s="129">
        <v>34</v>
      </c>
      <c r="O9" s="129">
        <v>29</v>
      </c>
      <c r="P9" s="129">
        <v>75</v>
      </c>
      <c r="Q9" s="91">
        <f t="shared" si="0"/>
        <v>225</v>
      </c>
      <c r="R9" s="595">
        <f t="shared" ref="R9" si="2">Q9+Q10</f>
        <v>225</v>
      </c>
      <c r="S9" s="268"/>
      <c r="T9" s="541"/>
      <c r="U9" s="541"/>
      <c r="V9" s="539"/>
    </row>
    <row r="10" spans="1:22" s="83" customFormat="1" x14ac:dyDescent="0.25">
      <c r="A10" s="582"/>
      <c r="B10" s="580"/>
      <c r="C10" s="258"/>
      <c r="D10" s="87"/>
      <c r="E10" s="556"/>
      <c r="F10" s="149"/>
      <c r="G10" s="181"/>
      <c r="H10" s="615"/>
      <c r="I10" s="617"/>
      <c r="J10" s="270"/>
      <c r="K10" s="129"/>
      <c r="L10" s="129"/>
      <c r="M10" s="129"/>
      <c r="N10" s="129"/>
      <c r="O10" s="129"/>
      <c r="P10" s="129"/>
      <c r="Q10" s="91">
        <f t="shared" si="0"/>
        <v>0</v>
      </c>
      <c r="R10" s="551"/>
      <c r="S10" s="266"/>
      <c r="T10" s="535"/>
      <c r="U10" s="535"/>
      <c r="V10" s="540"/>
    </row>
    <row r="11" spans="1:22" ht="15.75" thickBot="1" x14ac:dyDescent="0.3">
      <c r="A11" s="92"/>
      <c r="B11" s="536" t="s">
        <v>15</v>
      </c>
      <c r="C11" s="537"/>
      <c r="D11" s="538"/>
      <c r="E11" s="85">
        <f>SUM(E5:E9)</f>
        <v>0</v>
      </c>
      <c r="F11" s="85"/>
      <c r="G11" s="179"/>
      <c r="H11" s="99">
        <f t="shared" ref="H11:V11" si="3">SUM(H5:H9)</f>
        <v>0</v>
      </c>
      <c r="I11" s="110">
        <f t="shared" si="3"/>
        <v>0</v>
      </c>
      <c r="J11" s="120">
        <f>SUM(J5:J10)</f>
        <v>76</v>
      </c>
      <c r="K11" s="55">
        <f>SUM(K5:K10)</f>
        <v>46</v>
      </c>
      <c r="L11" s="55">
        <f t="shared" ref="L11:P11" si="4">SUM(L5:L10)</f>
        <v>64</v>
      </c>
      <c r="M11" s="55">
        <f t="shared" si="4"/>
        <v>70</v>
      </c>
      <c r="N11" s="55">
        <f t="shared" si="4"/>
        <v>89</v>
      </c>
      <c r="O11" s="55">
        <f t="shared" si="4"/>
        <v>96</v>
      </c>
      <c r="P11" s="55">
        <f t="shared" si="4"/>
        <v>198</v>
      </c>
      <c r="Q11" s="122">
        <f>SUM(Q5:Q10)</f>
        <v>639</v>
      </c>
      <c r="R11" s="84">
        <f>SUM(R5:R10)</f>
        <v>639</v>
      </c>
      <c r="S11" s="53"/>
      <c r="T11" s="53">
        <f t="shared" si="3"/>
        <v>0</v>
      </c>
      <c r="U11" s="85">
        <f t="shared" si="3"/>
        <v>0</v>
      </c>
      <c r="V11" s="85">
        <f t="shared" si="3"/>
        <v>0</v>
      </c>
    </row>
    <row r="12" spans="1:22" ht="15" customHeight="1" x14ac:dyDescent="0.25">
      <c r="A12" s="583" t="s">
        <v>9</v>
      </c>
      <c r="B12" s="584" t="s">
        <v>143</v>
      </c>
      <c r="C12" s="261"/>
      <c r="D12" s="89" t="s">
        <v>46</v>
      </c>
      <c r="E12" s="631"/>
      <c r="F12" s="150"/>
      <c r="G12" s="183"/>
      <c r="H12" s="624"/>
      <c r="I12" s="625"/>
      <c r="J12" s="270">
        <v>10</v>
      </c>
      <c r="K12" s="129">
        <v>7</v>
      </c>
      <c r="L12" s="129">
        <v>18</v>
      </c>
      <c r="M12" s="129">
        <v>21</v>
      </c>
      <c r="N12" s="129">
        <v>20</v>
      </c>
      <c r="O12" s="129">
        <v>7</v>
      </c>
      <c r="P12" s="129"/>
      <c r="Q12" s="96">
        <f>SUM(J12:P12)</f>
        <v>83</v>
      </c>
      <c r="R12" s="595">
        <f>Q12+Q13</f>
        <v>83</v>
      </c>
      <c r="S12" s="268"/>
      <c r="T12" s="572"/>
      <c r="U12" s="572"/>
      <c r="V12" s="602"/>
    </row>
    <row r="13" spans="1:22" s="83" customFormat="1" x14ac:dyDescent="0.25">
      <c r="A13" s="582"/>
      <c r="B13" s="585"/>
      <c r="C13" s="258"/>
      <c r="D13" s="88"/>
      <c r="E13" s="556"/>
      <c r="F13" s="149"/>
      <c r="G13" s="181"/>
      <c r="H13" s="615"/>
      <c r="I13" s="617"/>
      <c r="J13" s="270"/>
      <c r="K13" s="129"/>
      <c r="L13" s="129"/>
      <c r="M13" s="129"/>
      <c r="N13" s="129"/>
      <c r="O13" s="129"/>
      <c r="P13" s="129"/>
      <c r="Q13" s="91">
        <f t="shared" ref="Q13:Q17" si="5">SUM(J13:P13)</f>
        <v>0</v>
      </c>
      <c r="R13" s="595"/>
      <c r="S13" s="268"/>
      <c r="T13" s="535"/>
      <c r="U13" s="535"/>
      <c r="V13" s="540"/>
    </row>
    <row r="14" spans="1:22" ht="15" customHeight="1" x14ac:dyDescent="0.25">
      <c r="A14" s="581" t="s">
        <v>11</v>
      </c>
      <c r="B14" s="597" t="s">
        <v>205</v>
      </c>
      <c r="C14" s="259"/>
      <c r="D14" s="87" t="s">
        <v>46</v>
      </c>
      <c r="E14" s="557"/>
      <c r="F14" s="148"/>
      <c r="G14" s="182"/>
      <c r="H14" s="614"/>
      <c r="I14" s="616"/>
      <c r="J14" s="270">
        <v>12</v>
      </c>
      <c r="K14" s="129">
        <v>1</v>
      </c>
      <c r="L14" s="129">
        <v>11</v>
      </c>
      <c r="M14" s="129">
        <v>16</v>
      </c>
      <c r="N14" s="129">
        <v>0</v>
      </c>
      <c r="O14" s="129">
        <v>0</v>
      </c>
      <c r="P14" s="129">
        <v>38</v>
      </c>
      <c r="Q14" s="91">
        <f t="shared" si="5"/>
        <v>78</v>
      </c>
      <c r="R14" s="550">
        <f t="shared" ref="R14" si="6">Q14+Q15</f>
        <v>78</v>
      </c>
      <c r="S14" s="267"/>
      <c r="T14" s="541"/>
      <c r="U14" s="541"/>
      <c r="V14" s="539"/>
    </row>
    <row r="15" spans="1:22" s="83" customFormat="1" x14ac:dyDescent="0.25">
      <c r="A15" s="582"/>
      <c r="B15" s="585"/>
      <c r="C15" s="258"/>
      <c r="D15" s="87"/>
      <c r="E15" s="556"/>
      <c r="F15" s="149"/>
      <c r="G15" s="181"/>
      <c r="H15" s="615"/>
      <c r="I15" s="617"/>
      <c r="J15" s="270"/>
      <c r="K15" s="129"/>
      <c r="L15" s="129"/>
      <c r="M15" s="129"/>
      <c r="N15" s="129"/>
      <c r="O15" s="129"/>
      <c r="P15" s="129"/>
      <c r="Q15" s="91">
        <f t="shared" si="5"/>
        <v>0</v>
      </c>
      <c r="R15" s="551"/>
      <c r="S15" s="266"/>
      <c r="T15" s="535"/>
      <c r="U15" s="535"/>
      <c r="V15" s="540"/>
    </row>
    <row r="16" spans="1:22" x14ac:dyDescent="0.25">
      <c r="A16" s="581" t="s">
        <v>13</v>
      </c>
      <c r="B16" s="563" t="s">
        <v>172</v>
      </c>
      <c r="C16" s="262"/>
      <c r="D16" s="90" t="s">
        <v>46</v>
      </c>
      <c r="E16" s="557"/>
      <c r="F16" s="148"/>
      <c r="G16" s="182"/>
      <c r="H16" s="614"/>
      <c r="I16" s="616"/>
      <c r="J16" s="270">
        <v>19</v>
      </c>
      <c r="K16" s="129">
        <v>5</v>
      </c>
      <c r="L16" s="129">
        <v>27</v>
      </c>
      <c r="M16" s="129">
        <v>22</v>
      </c>
      <c r="N16" s="129">
        <v>29</v>
      </c>
      <c r="O16" s="129">
        <v>22</v>
      </c>
      <c r="P16" s="129">
        <v>35</v>
      </c>
      <c r="Q16" s="91">
        <f t="shared" si="5"/>
        <v>159</v>
      </c>
      <c r="R16" s="595">
        <f t="shared" ref="R16" si="7">Q16+Q17</f>
        <v>159</v>
      </c>
      <c r="S16" s="268"/>
      <c r="T16" s="541"/>
      <c r="U16" s="541"/>
      <c r="V16" s="539"/>
    </row>
    <row r="17" spans="1:22" s="83" customFormat="1" x14ac:dyDescent="0.25">
      <c r="A17" s="582"/>
      <c r="B17" s="564"/>
      <c r="C17" s="263"/>
      <c r="D17" s="90"/>
      <c r="E17" s="556"/>
      <c r="F17" s="149"/>
      <c r="G17" s="181"/>
      <c r="H17" s="615"/>
      <c r="I17" s="617"/>
      <c r="J17" s="270"/>
      <c r="K17" s="129"/>
      <c r="L17" s="129"/>
      <c r="M17" s="129"/>
      <c r="N17" s="129"/>
      <c r="O17" s="129"/>
      <c r="P17" s="129"/>
      <c r="Q17" s="91">
        <f t="shared" si="5"/>
        <v>0</v>
      </c>
      <c r="R17" s="551"/>
      <c r="S17" s="266"/>
      <c r="T17" s="535"/>
      <c r="U17" s="535"/>
      <c r="V17" s="540"/>
    </row>
    <row r="18" spans="1:22" ht="15.75" thickBot="1" x14ac:dyDescent="0.3">
      <c r="A18" s="92"/>
      <c r="B18" s="536" t="s">
        <v>15</v>
      </c>
      <c r="C18" s="537"/>
      <c r="D18" s="538"/>
      <c r="E18" s="85">
        <f>SUM(E12:E16)</f>
        <v>0</v>
      </c>
      <c r="F18" s="85"/>
      <c r="G18" s="179"/>
      <c r="H18" s="99">
        <f t="shared" ref="H18:V18" si="8">SUM(H12:H16)</f>
        <v>0</v>
      </c>
      <c r="I18" s="110">
        <f t="shared" si="8"/>
        <v>0</v>
      </c>
      <c r="J18" s="120">
        <f>SUM(J12:J17)</f>
        <v>41</v>
      </c>
      <c r="K18" s="55">
        <f>SUM(K12:K17)</f>
        <v>13</v>
      </c>
      <c r="L18" s="55">
        <f t="shared" ref="L18:P18" si="9">SUM(L12:L17)</f>
        <v>56</v>
      </c>
      <c r="M18" s="55">
        <f t="shared" si="9"/>
        <v>59</v>
      </c>
      <c r="N18" s="55">
        <f t="shared" si="9"/>
        <v>49</v>
      </c>
      <c r="O18" s="55">
        <f t="shared" si="9"/>
        <v>29</v>
      </c>
      <c r="P18" s="55">
        <f t="shared" si="9"/>
        <v>73</v>
      </c>
      <c r="Q18" s="122">
        <f>SUM(Q12:Q17)</f>
        <v>320</v>
      </c>
      <c r="R18" s="84">
        <f>SUM(R12:R17)</f>
        <v>320</v>
      </c>
      <c r="S18" s="53"/>
      <c r="T18" s="53">
        <f t="shared" si="8"/>
        <v>0</v>
      </c>
      <c r="U18" s="85">
        <f t="shared" si="8"/>
        <v>0</v>
      </c>
      <c r="V18" s="85">
        <f t="shared" si="8"/>
        <v>0</v>
      </c>
    </row>
    <row r="19" spans="1:22" x14ac:dyDescent="0.25">
      <c r="A19" s="583" t="s">
        <v>20</v>
      </c>
      <c r="B19" s="584" t="s">
        <v>236</v>
      </c>
      <c r="C19" s="261"/>
      <c r="D19" s="89" t="s">
        <v>45</v>
      </c>
      <c r="E19" s="631"/>
      <c r="F19" s="150"/>
      <c r="G19" s="183"/>
      <c r="H19" s="624"/>
      <c r="I19" s="625"/>
      <c r="J19" s="270">
        <v>12</v>
      </c>
      <c r="K19" s="129">
        <v>14</v>
      </c>
      <c r="L19" s="129">
        <v>21</v>
      </c>
      <c r="M19" s="129">
        <v>39</v>
      </c>
      <c r="N19" s="129">
        <v>34</v>
      </c>
      <c r="O19" s="129">
        <v>19</v>
      </c>
      <c r="P19" s="129">
        <v>26</v>
      </c>
      <c r="Q19" s="96">
        <f>SUM(J19:P19)</f>
        <v>165</v>
      </c>
      <c r="R19" s="569">
        <f>Q19+Q20</f>
        <v>165</v>
      </c>
      <c r="S19" s="274"/>
      <c r="T19" s="572"/>
      <c r="U19" s="572"/>
      <c r="V19" s="602"/>
    </row>
    <row r="20" spans="1:22" s="83" customFormat="1" x14ac:dyDescent="0.25">
      <c r="A20" s="582"/>
      <c r="B20" s="585"/>
      <c r="C20" s="258"/>
      <c r="D20" s="88"/>
      <c r="E20" s="556"/>
      <c r="F20" s="149"/>
      <c r="G20" s="181"/>
      <c r="H20" s="615"/>
      <c r="I20" s="617"/>
      <c r="J20" s="270"/>
      <c r="K20" s="129"/>
      <c r="L20" s="129"/>
      <c r="M20" s="129"/>
      <c r="N20" s="129"/>
      <c r="O20" s="129"/>
      <c r="P20" s="129"/>
      <c r="Q20" s="91">
        <f t="shared" ref="Q20:Q23" si="10">SUM(J20:P20)</f>
        <v>0</v>
      </c>
      <c r="R20" s="551"/>
      <c r="S20" s="266"/>
      <c r="T20" s="535"/>
      <c r="U20" s="535"/>
      <c r="V20" s="540"/>
    </row>
    <row r="21" spans="1:22" x14ac:dyDescent="0.25">
      <c r="A21" s="581" t="s">
        <v>21</v>
      </c>
      <c r="B21" s="579" t="s">
        <v>5</v>
      </c>
      <c r="C21" s="259"/>
      <c r="D21" s="87" t="s">
        <v>45</v>
      </c>
      <c r="E21" s="557"/>
      <c r="F21" s="148"/>
      <c r="G21" s="182"/>
      <c r="H21" s="614"/>
      <c r="I21" s="616"/>
      <c r="J21" s="270">
        <v>20</v>
      </c>
      <c r="K21" s="129">
        <v>9</v>
      </c>
      <c r="L21" s="129">
        <v>13</v>
      </c>
      <c r="M21" s="129">
        <v>28</v>
      </c>
      <c r="N21" s="129">
        <v>18</v>
      </c>
      <c r="O21" s="129">
        <v>14</v>
      </c>
      <c r="P21" s="129">
        <v>34</v>
      </c>
      <c r="Q21" s="91">
        <f t="shared" si="10"/>
        <v>136</v>
      </c>
      <c r="R21" s="595">
        <f t="shared" ref="R21" si="11">Q21+Q22</f>
        <v>136</v>
      </c>
      <c r="S21" s="268"/>
      <c r="T21" s="541"/>
      <c r="U21" s="541"/>
      <c r="V21" s="539"/>
    </row>
    <row r="22" spans="1:22" s="83" customFormat="1" x14ac:dyDescent="0.25">
      <c r="A22" s="582"/>
      <c r="B22" s="580"/>
      <c r="C22" s="258"/>
      <c r="D22" s="87"/>
      <c r="E22" s="556"/>
      <c r="F22" s="149"/>
      <c r="G22" s="181"/>
      <c r="H22" s="615"/>
      <c r="I22" s="617"/>
      <c r="J22" s="270"/>
      <c r="K22" s="129"/>
      <c r="L22" s="129"/>
      <c r="M22" s="129"/>
      <c r="N22" s="129"/>
      <c r="O22" s="129"/>
      <c r="P22" s="129"/>
      <c r="Q22" s="91">
        <f t="shared" si="10"/>
        <v>0</v>
      </c>
      <c r="R22" s="551"/>
      <c r="S22" s="266"/>
      <c r="T22" s="535"/>
      <c r="U22" s="535"/>
      <c r="V22" s="540"/>
    </row>
    <row r="23" spans="1:22" ht="15.75" thickBot="1" x14ac:dyDescent="0.3">
      <c r="A23" s="92"/>
      <c r="B23" s="536" t="s">
        <v>15</v>
      </c>
      <c r="C23" s="537"/>
      <c r="D23" s="538"/>
      <c r="E23" s="85">
        <f>SUM(E19:E21)</f>
        <v>0</v>
      </c>
      <c r="F23" s="85"/>
      <c r="G23" s="179"/>
      <c r="H23" s="99">
        <f t="shared" ref="H23:V23" si="12">SUM(H19:H21)</f>
        <v>0</v>
      </c>
      <c r="I23" s="110">
        <f t="shared" si="12"/>
        <v>0</v>
      </c>
      <c r="J23" s="120">
        <f>SUM(J19:J22)</f>
        <v>32</v>
      </c>
      <c r="K23" s="55">
        <f>SUM(K19:K22)</f>
        <v>23</v>
      </c>
      <c r="L23" s="55">
        <f t="shared" ref="L23:P23" si="13">SUM(L19:L22)</f>
        <v>34</v>
      </c>
      <c r="M23" s="55">
        <f t="shared" si="13"/>
        <v>67</v>
      </c>
      <c r="N23" s="55">
        <f t="shared" si="13"/>
        <v>52</v>
      </c>
      <c r="O23" s="55">
        <f t="shared" si="13"/>
        <v>33</v>
      </c>
      <c r="P23" s="55">
        <f t="shared" si="13"/>
        <v>60</v>
      </c>
      <c r="Q23" s="122">
        <f t="shared" si="10"/>
        <v>301</v>
      </c>
      <c r="R23" s="84">
        <f>SUM(R19:R22)</f>
        <v>301</v>
      </c>
      <c r="S23" s="53"/>
      <c r="T23" s="53">
        <f t="shared" si="12"/>
        <v>0</v>
      </c>
      <c r="U23" s="85">
        <f t="shared" si="12"/>
        <v>0</v>
      </c>
      <c r="V23" s="85">
        <f t="shared" si="12"/>
        <v>0</v>
      </c>
    </row>
    <row r="24" spans="1:22" s="83" customFormat="1" ht="15" customHeight="1" x14ac:dyDescent="0.25">
      <c r="A24" s="581" t="s">
        <v>43</v>
      </c>
      <c r="B24" s="579" t="s">
        <v>18</v>
      </c>
      <c r="C24" s="332"/>
      <c r="D24" s="87" t="s">
        <v>45</v>
      </c>
      <c r="E24" s="557"/>
      <c r="F24" s="329"/>
      <c r="G24" s="182"/>
      <c r="H24" s="614"/>
      <c r="I24" s="616"/>
      <c r="J24" s="270">
        <v>19</v>
      </c>
      <c r="K24" s="129"/>
      <c r="L24" s="129"/>
      <c r="M24" s="129">
        <v>12</v>
      </c>
      <c r="N24" s="129">
        <v>15</v>
      </c>
      <c r="O24" s="129"/>
      <c r="P24" s="129"/>
      <c r="Q24" s="91">
        <f t="shared" ref="Q24:Q25" si="14">SUM(J24:P24)</f>
        <v>46</v>
      </c>
      <c r="R24" s="595">
        <f t="shared" ref="R24" si="15">Q24+Q25</f>
        <v>46</v>
      </c>
      <c r="S24" s="335"/>
      <c r="T24" s="336"/>
      <c r="U24" s="334"/>
      <c r="V24" s="334"/>
    </row>
    <row r="25" spans="1:22" s="83" customFormat="1" x14ac:dyDescent="0.25">
      <c r="A25" s="582"/>
      <c r="B25" s="580"/>
      <c r="C25" s="333"/>
      <c r="D25" s="87"/>
      <c r="E25" s="556"/>
      <c r="F25" s="330"/>
      <c r="G25" s="181"/>
      <c r="H25" s="615"/>
      <c r="I25" s="617"/>
      <c r="J25" s="270"/>
      <c r="K25" s="129"/>
      <c r="L25" s="129"/>
      <c r="M25" s="129"/>
      <c r="N25" s="129"/>
      <c r="O25" s="129"/>
      <c r="P25" s="129"/>
      <c r="Q25" s="91">
        <f t="shared" si="14"/>
        <v>0</v>
      </c>
      <c r="R25" s="551"/>
      <c r="S25" s="335"/>
      <c r="T25" s="336"/>
      <c r="U25" s="334"/>
      <c r="V25" s="334"/>
    </row>
    <row r="26" spans="1:22" ht="15.75" thickBot="1" x14ac:dyDescent="0.3">
      <c r="A26" s="92"/>
      <c r="B26" s="536" t="s">
        <v>15</v>
      </c>
      <c r="C26" s="537"/>
      <c r="D26" s="538"/>
      <c r="E26" s="85"/>
      <c r="F26" s="85"/>
      <c r="G26" s="179"/>
      <c r="H26" s="99"/>
      <c r="I26" s="110"/>
      <c r="J26" s="120">
        <f>SUM(J24:J25)</f>
        <v>19</v>
      </c>
      <c r="K26" s="120">
        <f t="shared" ref="K26:R26" si="16">SUM(K24:K25)</f>
        <v>0</v>
      </c>
      <c r="L26" s="120">
        <f t="shared" si="16"/>
        <v>0</v>
      </c>
      <c r="M26" s="120">
        <f t="shared" si="16"/>
        <v>12</v>
      </c>
      <c r="N26" s="120">
        <f t="shared" si="16"/>
        <v>15</v>
      </c>
      <c r="O26" s="120">
        <f t="shared" si="16"/>
        <v>0</v>
      </c>
      <c r="P26" s="120">
        <f t="shared" si="16"/>
        <v>0</v>
      </c>
      <c r="Q26" s="120">
        <f t="shared" si="16"/>
        <v>46</v>
      </c>
      <c r="R26" s="120">
        <f t="shared" si="16"/>
        <v>46</v>
      </c>
      <c r="S26" s="53"/>
      <c r="T26" s="53"/>
      <c r="U26" s="85"/>
      <c r="V26" s="85"/>
    </row>
    <row r="27" spans="1:22" ht="16.5" thickBot="1" x14ac:dyDescent="0.3">
      <c r="A27" s="93"/>
      <c r="B27" s="97" t="s">
        <v>129</v>
      </c>
      <c r="C27" s="97"/>
      <c r="D27" s="97"/>
      <c r="E27" s="98">
        <f>E26+E23+E18+E11</f>
        <v>0</v>
      </c>
      <c r="F27" s="98"/>
      <c r="G27" s="56"/>
      <c r="H27" s="100">
        <f t="shared" ref="H27:R27" si="17">H26+H23+H18+H11</f>
        <v>0</v>
      </c>
      <c r="I27" s="111">
        <f t="shared" si="17"/>
        <v>0</v>
      </c>
      <c r="J27" s="100">
        <f t="shared" si="17"/>
        <v>168</v>
      </c>
      <c r="K27" s="101">
        <f t="shared" si="17"/>
        <v>82</v>
      </c>
      <c r="L27" s="101">
        <f t="shared" si="17"/>
        <v>154</v>
      </c>
      <c r="M27" s="101">
        <f t="shared" si="17"/>
        <v>208</v>
      </c>
      <c r="N27" s="101">
        <f t="shared" si="17"/>
        <v>205</v>
      </c>
      <c r="O27" s="101">
        <f t="shared" si="17"/>
        <v>158</v>
      </c>
      <c r="P27" s="101">
        <f t="shared" si="17"/>
        <v>331</v>
      </c>
      <c r="Q27" s="101">
        <f t="shared" si="17"/>
        <v>1306</v>
      </c>
      <c r="R27" s="116">
        <f t="shared" si="17"/>
        <v>1306</v>
      </c>
      <c r="S27" s="116"/>
      <c r="T27" s="116">
        <f>T26+T23+T18+T11</f>
        <v>0</v>
      </c>
      <c r="U27" s="98">
        <f>U26+U23+U18+U11</f>
        <v>0</v>
      </c>
      <c r="V27" s="98">
        <f>V26+V23+V18+V11</f>
        <v>0</v>
      </c>
    </row>
    <row r="28" spans="1:22" s="62" customFormat="1" ht="16.5" thickTop="1" x14ac:dyDescent="0.25">
      <c r="A28" s="145"/>
      <c r="B28" s="146"/>
      <c r="C28" s="146"/>
      <c r="D28" s="146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</row>
    <row r="29" spans="1:22" s="62" customFormat="1" ht="15.75" x14ac:dyDescent="0.25">
      <c r="A29" s="145"/>
      <c r="B29" s="146"/>
      <c r="C29" s="146"/>
      <c r="D29" s="146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</row>
    <row r="30" spans="1:22" s="62" customFormat="1" ht="15.75" x14ac:dyDescent="0.25">
      <c r="A30" s="145"/>
      <c r="B30" s="146"/>
      <c r="C30" s="146"/>
      <c r="D30" s="146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</row>
    <row r="31" spans="1:22" s="62" customFormat="1" ht="15.75" x14ac:dyDescent="0.25">
      <c r="A31" s="145"/>
      <c r="B31" s="146"/>
      <c r="C31" s="146"/>
      <c r="D31" s="146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</row>
    <row r="32" spans="1:22" s="62" customFormat="1" ht="15.75" x14ac:dyDescent="0.25">
      <c r="A32" s="145"/>
      <c r="B32" s="146"/>
      <c r="C32" s="146"/>
      <c r="D32" s="146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</row>
    <row r="33" spans="1:25" s="62" customFormat="1" ht="15.75" x14ac:dyDescent="0.25">
      <c r="A33" s="145"/>
      <c r="B33" s="146"/>
      <c r="C33" s="146"/>
      <c r="D33" s="146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</row>
    <row r="34" spans="1:25" s="62" customFormat="1" ht="55.5" customHeight="1" x14ac:dyDescent="0.25">
      <c r="A34" s="145"/>
      <c r="B34" s="146"/>
      <c r="C34" s="146"/>
      <c r="D34" s="146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</row>
    <row r="35" spans="1:25" s="62" customFormat="1" ht="15.75" x14ac:dyDescent="0.25">
      <c r="A35" s="145"/>
      <c r="B35" s="146"/>
      <c r="C35" s="146"/>
      <c r="D35" s="146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</row>
    <row r="36" spans="1:25" s="62" customFormat="1" ht="18" x14ac:dyDescent="0.25">
      <c r="A36" s="618" t="s">
        <v>232</v>
      </c>
      <c r="B36" s="618"/>
      <c r="C36" s="618"/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1:25" ht="17.25" customHeight="1" thickBot="1" x14ac:dyDescent="0.35">
      <c r="A37" s="105"/>
      <c r="B37" s="103"/>
      <c r="C37" s="103"/>
      <c r="D37" s="105"/>
      <c r="E37" s="105"/>
      <c r="F37" s="105"/>
      <c r="G37" s="105"/>
      <c r="H37" s="106"/>
      <c r="I37" s="105"/>
      <c r="J37" s="105"/>
      <c r="K37" s="83"/>
      <c r="L37" s="83"/>
      <c r="M37" s="105"/>
      <c r="N37" s="105"/>
      <c r="O37" s="107" t="s">
        <v>134</v>
      </c>
      <c r="P37" s="107"/>
      <c r="Q37" s="107"/>
      <c r="R37" s="107"/>
      <c r="S37" s="107"/>
      <c r="T37" s="107"/>
      <c r="U37" s="105"/>
      <c r="V37" s="144">
        <v>2.5</v>
      </c>
    </row>
    <row r="38" spans="1:25" ht="15.75" customHeight="1" thickTop="1" x14ac:dyDescent="0.25">
      <c r="A38" s="522" t="s">
        <v>127</v>
      </c>
      <c r="B38" s="620" t="s">
        <v>1</v>
      </c>
      <c r="C38" s="542" t="s">
        <v>169</v>
      </c>
      <c r="D38" s="641" t="s">
        <v>119</v>
      </c>
      <c r="E38" s="644" t="s">
        <v>152</v>
      </c>
      <c r="F38" s="626" t="s">
        <v>153</v>
      </c>
      <c r="G38" s="609" t="s">
        <v>31</v>
      </c>
      <c r="H38" s="610"/>
      <c r="I38" s="610"/>
      <c r="J38" s="610"/>
      <c r="K38" s="610"/>
      <c r="L38" s="610"/>
      <c r="M38" s="610"/>
      <c r="N38" s="610"/>
      <c r="O38" s="610"/>
      <c r="P38" s="610"/>
      <c r="Q38" s="610"/>
      <c r="R38" s="611"/>
      <c r="S38" s="560" t="s">
        <v>174</v>
      </c>
      <c r="T38" s="560" t="s">
        <v>32</v>
      </c>
      <c r="U38" s="603" t="s">
        <v>155</v>
      </c>
      <c r="V38" s="606" t="s">
        <v>156</v>
      </c>
      <c r="W38" s="648" t="s">
        <v>245</v>
      </c>
      <c r="X38" s="651" t="s">
        <v>229</v>
      </c>
      <c r="Y38" s="654" t="s">
        <v>3</v>
      </c>
    </row>
    <row r="39" spans="1:25" ht="25.5" customHeight="1" x14ac:dyDescent="0.25">
      <c r="A39" s="640"/>
      <c r="B39" s="621"/>
      <c r="C39" s="543"/>
      <c r="D39" s="642"/>
      <c r="E39" s="627"/>
      <c r="F39" s="627"/>
      <c r="G39" s="629" t="s">
        <v>47</v>
      </c>
      <c r="H39" s="630"/>
      <c r="I39" s="612" t="s">
        <v>154</v>
      </c>
      <c r="J39" s="125" t="s">
        <v>35</v>
      </c>
      <c r="K39" s="126" t="s">
        <v>36</v>
      </c>
      <c r="L39" s="126" t="s">
        <v>37</v>
      </c>
      <c r="M39" s="126" t="s">
        <v>38</v>
      </c>
      <c r="N39" s="126" t="s">
        <v>39</v>
      </c>
      <c r="O39" s="127" t="s">
        <v>40</v>
      </c>
      <c r="P39" s="126" t="s">
        <v>41</v>
      </c>
      <c r="Q39" s="49" t="s">
        <v>136</v>
      </c>
      <c r="R39" s="109" t="s">
        <v>137</v>
      </c>
      <c r="S39" s="561"/>
      <c r="T39" s="600"/>
      <c r="U39" s="604"/>
      <c r="V39" s="607"/>
      <c r="W39" s="649"/>
      <c r="X39" s="652"/>
      <c r="Y39" s="655"/>
    </row>
    <row r="40" spans="1:25" ht="67.5" customHeight="1" thickBot="1" x14ac:dyDescent="0.3">
      <c r="A40" s="523"/>
      <c r="B40" s="622"/>
      <c r="C40" s="544"/>
      <c r="D40" s="643"/>
      <c r="E40" s="645"/>
      <c r="F40" s="628"/>
      <c r="G40" s="227" t="s">
        <v>146</v>
      </c>
      <c r="H40" s="228" t="s">
        <v>160</v>
      </c>
      <c r="I40" s="613"/>
      <c r="J40" s="52">
        <v>1</v>
      </c>
      <c r="K40" s="424">
        <v>2</v>
      </c>
      <c r="L40" s="424">
        <v>3</v>
      </c>
      <c r="M40" s="424">
        <v>4</v>
      </c>
      <c r="N40" s="424">
        <v>5</v>
      </c>
      <c r="O40" s="424">
        <v>6</v>
      </c>
      <c r="P40" s="3">
        <v>7</v>
      </c>
      <c r="Q40" s="3" t="s">
        <v>60</v>
      </c>
      <c r="R40" s="121" t="s">
        <v>145</v>
      </c>
      <c r="S40" s="562"/>
      <c r="T40" s="601"/>
      <c r="U40" s="605"/>
      <c r="V40" s="608"/>
      <c r="W40" s="650"/>
      <c r="X40" s="653"/>
      <c r="Y40" s="656"/>
    </row>
    <row r="41" spans="1:25" ht="18" customHeight="1" thickTop="1" x14ac:dyDescent="0.25">
      <c r="A41" s="632" t="s">
        <v>4</v>
      </c>
      <c r="B41" s="635" t="s">
        <v>17</v>
      </c>
      <c r="C41" s="545" t="s">
        <v>24</v>
      </c>
      <c r="D41" s="86" t="s">
        <v>46</v>
      </c>
      <c r="E41" s="534">
        <v>700</v>
      </c>
      <c r="F41" s="555"/>
      <c r="G41" s="646">
        <v>1230</v>
      </c>
      <c r="H41" s="623">
        <v>300</v>
      </c>
      <c r="I41" s="619">
        <v>800</v>
      </c>
      <c r="J41" s="118">
        <f t="shared" ref="J41:P46" si="18">J5*2.5</f>
        <v>60</v>
      </c>
      <c r="K41" s="112">
        <f t="shared" si="18"/>
        <v>52.5</v>
      </c>
      <c r="L41" s="112">
        <f t="shared" si="18"/>
        <v>52.5</v>
      </c>
      <c r="M41" s="112">
        <f t="shared" si="18"/>
        <v>47.5</v>
      </c>
      <c r="N41" s="112">
        <f t="shared" si="18"/>
        <v>60</v>
      </c>
      <c r="O41" s="112">
        <f t="shared" si="18"/>
        <v>52.5</v>
      </c>
      <c r="P41" s="112">
        <f t="shared" si="18"/>
        <v>52.5</v>
      </c>
      <c r="Q41" s="112">
        <f>SUM(J41:P41)</f>
        <v>377.5</v>
      </c>
      <c r="R41" s="623">
        <f>Q41+Q42</f>
        <v>377.5</v>
      </c>
      <c r="S41" s="555"/>
      <c r="T41" s="532">
        <v>500</v>
      </c>
      <c r="U41" s="534">
        <v>0</v>
      </c>
      <c r="V41" s="559">
        <f>E41+F41+G41+H41+I41+R41+S41+T41+U41</f>
        <v>3907.5</v>
      </c>
      <c r="W41" s="657">
        <f>V41*44.87</f>
        <v>175329.52499999999</v>
      </c>
      <c r="X41" s="453">
        <f>W47/3</f>
        <v>241363.20833333334</v>
      </c>
      <c r="Y41" s="659">
        <f>X42/12</f>
        <v>18102.240625000002</v>
      </c>
    </row>
    <row r="42" spans="1:25" ht="18" customHeight="1" x14ac:dyDescent="0.25">
      <c r="A42" s="582"/>
      <c r="B42" s="585"/>
      <c r="C42" s="546"/>
      <c r="D42" s="155" t="s">
        <v>45</v>
      </c>
      <c r="E42" s="535"/>
      <c r="F42" s="556"/>
      <c r="G42" s="592"/>
      <c r="H42" s="551"/>
      <c r="I42" s="567"/>
      <c r="J42" s="119">
        <f t="shared" si="18"/>
        <v>0</v>
      </c>
      <c r="K42" s="114">
        <f t="shared" si="18"/>
        <v>0</v>
      </c>
      <c r="L42" s="114">
        <f t="shared" si="18"/>
        <v>0</v>
      </c>
      <c r="M42" s="114">
        <f t="shared" si="18"/>
        <v>0</v>
      </c>
      <c r="N42" s="114">
        <f t="shared" si="18"/>
        <v>0</v>
      </c>
      <c r="O42" s="114">
        <f t="shared" si="18"/>
        <v>0</v>
      </c>
      <c r="P42" s="114">
        <f t="shared" si="18"/>
        <v>0</v>
      </c>
      <c r="Q42" s="114">
        <f>SUM(J42:P42)</f>
        <v>0</v>
      </c>
      <c r="R42" s="595"/>
      <c r="S42" s="556"/>
      <c r="T42" s="533"/>
      <c r="U42" s="535"/>
      <c r="V42" s="559"/>
      <c r="W42" s="658"/>
      <c r="X42" s="466">
        <f>X41*0.9</f>
        <v>217226.88750000001</v>
      </c>
      <c r="Y42" s="660"/>
    </row>
    <row r="43" spans="1:25" ht="18" customHeight="1" x14ac:dyDescent="0.25">
      <c r="A43" s="581" t="s">
        <v>7</v>
      </c>
      <c r="B43" s="597" t="s">
        <v>42</v>
      </c>
      <c r="C43" s="547" t="s">
        <v>16</v>
      </c>
      <c r="D43" s="87" t="s">
        <v>46</v>
      </c>
      <c r="E43" s="541">
        <v>850</v>
      </c>
      <c r="F43" s="557"/>
      <c r="G43" s="591">
        <v>1530</v>
      </c>
      <c r="H43" s="550">
        <v>1000</v>
      </c>
      <c r="I43" s="566">
        <v>800</v>
      </c>
      <c r="J43" s="119">
        <f t="shared" si="18"/>
        <v>65</v>
      </c>
      <c r="K43" s="114">
        <f t="shared" si="18"/>
        <v>40</v>
      </c>
      <c r="L43" s="114">
        <f t="shared" si="18"/>
        <v>47.5</v>
      </c>
      <c r="M43" s="114">
        <f t="shared" si="18"/>
        <v>57.5</v>
      </c>
      <c r="N43" s="114">
        <f t="shared" si="18"/>
        <v>77.5</v>
      </c>
      <c r="O43" s="114">
        <f t="shared" si="18"/>
        <v>115</v>
      </c>
      <c r="P43" s="114">
        <f t="shared" si="18"/>
        <v>255</v>
      </c>
      <c r="Q43" s="114">
        <f t="shared" ref="Q43:Q46" si="19">SUM(J43:P43)</f>
        <v>657.5</v>
      </c>
      <c r="R43" s="550">
        <f t="shared" ref="R43" si="20">Q43+Q44</f>
        <v>657.5</v>
      </c>
      <c r="S43" s="557"/>
      <c r="T43" s="549">
        <v>500</v>
      </c>
      <c r="U43" s="541">
        <v>0</v>
      </c>
      <c r="V43" s="539">
        <f>E43+F43+G43+H43+I43+R43+S43+T43+U43</f>
        <v>5337.5</v>
      </c>
      <c r="W43" s="658">
        <f t="shared" ref="W43" si="21">V43*44.87</f>
        <v>239493.625</v>
      </c>
      <c r="X43" s="454">
        <f>W47/3</f>
        <v>241363.20833333334</v>
      </c>
      <c r="Y43" s="660">
        <f t="shared" ref="Y43" si="22">X44/12</f>
        <v>20113.600694444445</v>
      </c>
    </row>
    <row r="44" spans="1:25" ht="18" customHeight="1" x14ac:dyDescent="0.25">
      <c r="A44" s="582"/>
      <c r="B44" s="585"/>
      <c r="C44" s="546"/>
      <c r="D44" s="155" t="s">
        <v>45</v>
      </c>
      <c r="E44" s="535"/>
      <c r="F44" s="556"/>
      <c r="G44" s="592"/>
      <c r="H44" s="551"/>
      <c r="I44" s="567"/>
      <c r="J44" s="119">
        <f t="shared" si="18"/>
        <v>0</v>
      </c>
      <c r="K44" s="114">
        <f t="shared" si="18"/>
        <v>0</v>
      </c>
      <c r="L44" s="114">
        <f t="shared" si="18"/>
        <v>0</v>
      </c>
      <c r="M44" s="114">
        <f t="shared" si="18"/>
        <v>0</v>
      </c>
      <c r="N44" s="114">
        <f t="shared" si="18"/>
        <v>0</v>
      </c>
      <c r="O44" s="114">
        <f t="shared" si="18"/>
        <v>0</v>
      </c>
      <c r="P44" s="114">
        <f t="shared" si="18"/>
        <v>0</v>
      </c>
      <c r="Q44" s="114">
        <f t="shared" si="19"/>
        <v>0</v>
      </c>
      <c r="R44" s="551"/>
      <c r="S44" s="556"/>
      <c r="T44" s="533"/>
      <c r="U44" s="535"/>
      <c r="V44" s="540"/>
      <c r="W44" s="658"/>
      <c r="X44" s="466">
        <f>X43</f>
        <v>241363.20833333334</v>
      </c>
      <c r="Y44" s="660"/>
    </row>
    <row r="45" spans="1:25" ht="18" customHeight="1" x14ac:dyDescent="0.25">
      <c r="A45" s="581" t="s">
        <v>8</v>
      </c>
      <c r="B45" s="579" t="s">
        <v>12</v>
      </c>
      <c r="C45" s="547" t="s">
        <v>6</v>
      </c>
      <c r="D45" s="88" t="s">
        <v>46</v>
      </c>
      <c r="E45" s="541">
        <v>1500</v>
      </c>
      <c r="F45" s="557"/>
      <c r="G45" s="591">
        <v>1530</v>
      </c>
      <c r="H45" s="550">
        <v>2000</v>
      </c>
      <c r="I45" s="566">
        <v>800</v>
      </c>
      <c r="J45" s="119">
        <f t="shared" si="18"/>
        <v>65</v>
      </c>
      <c r="K45" s="114">
        <f t="shared" si="18"/>
        <v>22.5</v>
      </c>
      <c r="L45" s="114">
        <f t="shared" si="18"/>
        <v>60</v>
      </c>
      <c r="M45" s="114">
        <f t="shared" si="18"/>
        <v>70</v>
      </c>
      <c r="N45" s="114">
        <f t="shared" si="18"/>
        <v>85</v>
      </c>
      <c r="O45" s="114">
        <f t="shared" si="18"/>
        <v>72.5</v>
      </c>
      <c r="P45" s="114">
        <f t="shared" si="18"/>
        <v>187.5</v>
      </c>
      <c r="Q45" s="114">
        <f t="shared" si="19"/>
        <v>562.5</v>
      </c>
      <c r="R45" s="595">
        <f t="shared" ref="R45" si="23">Q45+Q46</f>
        <v>562.5</v>
      </c>
      <c r="S45" s="557"/>
      <c r="T45" s="549">
        <v>500</v>
      </c>
      <c r="U45" s="541">
        <v>0</v>
      </c>
      <c r="V45" s="539">
        <f>E45+F45+G45+H45+I45+R45+S45+T45+U45</f>
        <v>6892.5</v>
      </c>
      <c r="W45" s="661">
        <f t="shared" ref="W45" si="24">V45*44.87</f>
        <v>309266.47499999998</v>
      </c>
      <c r="X45" s="455">
        <f>W47/3</f>
        <v>241363.20833333334</v>
      </c>
      <c r="Y45" s="662">
        <f t="shared" ref="Y45" si="25">X46/12</f>
        <v>22124.960763888888</v>
      </c>
    </row>
    <row r="46" spans="1:25" ht="18" customHeight="1" x14ac:dyDescent="0.25">
      <c r="A46" s="582"/>
      <c r="B46" s="580"/>
      <c r="C46" s="546"/>
      <c r="D46" s="155" t="s">
        <v>45</v>
      </c>
      <c r="E46" s="535"/>
      <c r="F46" s="556"/>
      <c r="G46" s="592"/>
      <c r="H46" s="551"/>
      <c r="I46" s="567"/>
      <c r="J46" s="119">
        <f t="shared" si="18"/>
        <v>0</v>
      </c>
      <c r="K46" s="114">
        <f t="shared" si="18"/>
        <v>0</v>
      </c>
      <c r="L46" s="114">
        <f t="shared" si="18"/>
        <v>0</v>
      </c>
      <c r="M46" s="114">
        <f t="shared" si="18"/>
        <v>0</v>
      </c>
      <c r="N46" s="114">
        <f t="shared" si="18"/>
        <v>0</v>
      </c>
      <c r="O46" s="114">
        <f t="shared" si="18"/>
        <v>0</v>
      </c>
      <c r="P46" s="114">
        <f t="shared" si="18"/>
        <v>0</v>
      </c>
      <c r="Q46" s="114">
        <f t="shared" si="19"/>
        <v>0</v>
      </c>
      <c r="R46" s="551"/>
      <c r="S46" s="556"/>
      <c r="T46" s="533"/>
      <c r="U46" s="535"/>
      <c r="V46" s="540"/>
      <c r="W46" s="658"/>
      <c r="X46" s="467">
        <f>X45*1.1</f>
        <v>265499.52916666667</v>
      </c>
      <c r="Y46" s="660"/>
    </row>
    <row r="47" spans="1:25" ht="15.75" thickBot="1" x14ac:dyDescent="0.3">
      <c r="A47" s="92"/>
      <c r="B47" s="536" t="s">
        <v>15</v>
      </c>
      <c r="C47" s="537"/>
      <c r="D47" s="538"/>
      <c r="E47" s="85">
        <f>SUM(E41:E45)</f>
        <v>3050</v>
      </c>
      <c r="F47" s="99">
        <f t="shared" ref="F47:I47" si="26">SUM(F41:F45)</f>
        <v>0</v>
      </c>
      <c r="G47" s="99">
        <f t="shared" si="26"/>
        <v>4290</v>
      </c>
      <c r="H47" s="84">
        <f t="shared" si="26"/>
        <v>3300</v>
      </c>
      <c r="I47" s="53">
        <f t="shared" si="26"/>
        <v>2400</v>
      </c>
      <c r="J47" s="271">
        <f>SUM(J41:J46)</f>
        <v>190</v>
      </c>
      <c r="K47" s="272">
        <f t="shared" ref="K47:P47" si="27">SUM(K41:K46)</f>
        <v>115</v>
      </c>
      <c r="L47" s="272">
        <f t="shared" si="27"/>
        <v>160</v>
      </c>
      <c r="M47" s="272">
        <f t="shared" si="27"/>
        <v>175</v>
      </c>
      <c r="N47" s="272">
        <f t="shared" si="27"/>
        <v>222.5</v>
      </c>
      <c r="O47" s="272">
        <f t="shared" si="27"/>
        <v>240</v>
      </c>
      <c r="P47" s="272">
        <f t="shared" si="27"/>
        <v>495</v>
      </c>
      <c r="Q47" s="225">
        <f t="shared" ref="Q47" si="28">SUM(J47:P47)</f>
        <v>1597.5</v>
      </c>
      <c r="R47" s="84">
        <f>SUM(R41:R46)</f>
        <v>1597.5</v>
      </c>
      <c r="S47" s="53"/>
      <c r="T47" s="53">
        <f t="shared" ref="T47:Y47" si="29">SUM(T41:T45)</f>
        <v>1500</v>
      </c>
      <c r="U47" s="85">
        <f t="shared" si="29"/>
        <v>0</v>
      </c>
      <c r="V47" s="85">
        <f t="shared" si="29"/>
        <v>16137.5</v>
      </c>
      <c r="W47" s="456">
        <f t="shared" si="29"/>
        <v>724089.625</v>
      </c>
      <c r="X47" s="54">
        <f>SUM(X45+X43+X41)</f>
        <v>724089.625</v>
      </c>
      <c r="Y47" s="84">
        <f t="shared" si="29"/>
        <v>60340.802083333328</v>
      </c>
    </row>
    <row r="48" spans="1:25" ht="14.25" customHeight="1" x14ac:dyDescent="0.25">
      <c r="A48" s="583" t="s">
        <v>9</v>
      </c>
      <c r="B48" s="584" t="s">
        <v>143</v>
      </c>
      <c r="C48" s="548" t="s">
        <v>6</v>
      </c>
      <c r="D48" s="89" t="s">
        <v>46</v>
      </c>
      <c r="E48" s="552">
        <v>700</v>
      </c>
      <c r="F48" s="647"/>
      <c r="G48" s="591">
        <v>5000</v>
      </c>
      <c r="H48" s="553">
        <v>2000</v>
      </c>
      <c r="I48" s="596">
        <v>750</v>
      </c>
      <c r="J48" s="217">
        <f t="shared" ref="J48:P53" si="30">J12*2.5</f>
        <v>25</v>
      </c>
      <c r="K48" s="158">
        <f t="shared" si="30"/>
        <v>17.5</v>
      </c>
      <c r="L48" s="158">
        <f t="shared" si="30"/>
        <v>45</v>
      </c>
      <c r="M48" s="158">
        <f t="shared" si="30"/>
        <v>52.5</v>
      </c>
      <c r="N48" s="158">
        <f t="shared" si="30"/>
        <v>50</v>
      </c>
      <c r="O48" s="158">
        <f t="shared" si="30"/>
        <v>17.5</v>
      </c>
      <c r="P48" s="158">
        <f t="shared" si="30"/>
        <v>0</v>
      </c>
      <c r="Q48" s="158">
        <f>SUM(J48:P48)</f>
        <v>207.5</v>
      </c>
      <c r="R48" s="595">
        <f>Q48+Q49</f>
        <v>207.5</v>
      </c>
      <c r="S48" s="558">
        <v>185</v>
      </c>
      <c r="T48" s="572">
        <v>500</v>
      </c>
      <c r="U48" s="530">
        <v>200</v>
      </c>
      <c r="V48" s="540">
        <f>E48+F48+G48+H48+I48+R48+S48+T48+U48</f>
        <v>9542.5</v>
      </c>
      <c r="W48" s="663">
        <f>V48*44.87</f>
        <v>428171.97499999998</v>
      </c>
      <c r="X48" s="457"/>
      <c r="Y48" s="664">
        <f>W48/12</f>
        <v>35680.997916666667</v>
      </c>
    </row>
    <row r="49" spans="1:25" ht="14.25" customHeight="1" x14ac:dyDescent="0.25">
      <c r="A49" s="582"/>
      <c r="B49" s="585"/>
      <c r="C49" s="546"/>
      <c r="D49" s="155" t="s">
        <v>45</v>
      </c>
      <c r="E49" s="535"/>
      <c r="F49" s="590"/>
      <c r="G49" s="592"/>
      <c r="H49" s="554"/>
      <c r="I49" s="574"/>
      <c r="J49" s="119">
        <f t="shared" si="30"/>
        <v>0</v>
      </c>
      <c r="K49" s="114">
        <f t="shared" si="30"/>
        <v>0</v>
      </c>
      <c r="L49" s="114">
        <f t="shared" si="30"/>
        <v>0</v>
      </c>
      <c r="M49" s="114">
        <f t="shared" si="30"/>
        <v>0</v>
      </c>
      <c r="N49" s="114">
        <f t="shared" si="30"/>
        <v>0</v>
      </c>
      <c r="O49" s="114">
        <f t="shared" si="30"/>
        <v>0</v>
      </c>
      <c r="P49" s="114">
        <f t="shared" si="30"/>
        <v>0</v>
      </c>
      <c r="Q49" s="114">
        <f t="shared" ref="Q49:Q53" si="31">SUM(J49:P49)</f>
        <v>0</v>
      </c>
      <c r="R49" s="595"/>
      <c r="S49" s="556"/>
      <c r="T49" s="535"/>
      <c r="U49" s="531"/>
      <c r="V49" s="559"/>
      <c r="W49" s="658"/>
      <c r="X49" s="457">
        <f t="shared" ref="X49:X52" si="32">W48</f>
        <v>428171.97499999998</v>
      </c>
      <c r="Y49" s="662"/>
    </row>
    <row r="50" spans="1:25" ht="14.25" customHeight="1" x14ac:dyDescent="0.25">
      <c r="A50" s="581" t="s">
        <v>11</v>
      </c>
      <c r="B50" s="597" t="s">
        <v>206</v>
      </c>
      <c r="C50" s="547" t="s">
        <v>6</v>
      </c>
      <c r="D50" s="87" t="s">
        <v>46</v>
      </c>
      <c r="E50" s="541">
        <v>1000</v>
      </c>
      <c r="F50" s="598">
        <v>1200</v>
      </c>
      <c r="G50" s="591">
        <v>5000</v>
      </c>
      <c r="H50" s="565">
        <v>2000</v>
      </c>
      <c r="I50" s="573">
        <v>60</v>
      </c>
      <c r="J50" s="119">
        <f t="shared" si="30"/>
        <v>30</v>
      </c>
      <c r="K50" s="114">
        <f t="shared" si="30"/>
        <v>2.5</v>
      </c>
      <c r="L50" s="114">
        <f t="shared" si="30"/>
        <v>27.5</v>
      </c>
      <c r="M50" s="114">
        <f t="shared" si="30"/>
        <v>40</v>
      </c>
      <c r="N50" s="114">
        <f t="shared" si="30"/>
        <v>0</v>
      </c>
      <c r="O50" s="114">
        <f t="shared" si="30"/>
        <v>0</v>
      </c>
      <c r="P50" s="114">
        <f t="shared" si="30"/>
        <v>95</v>
      </c>
      <c r="Q50" s="114">
        <f t="shared" si="31"/>
        <v>195</v>
      </c>
      <c r="R50" s="550">
        <f t="shared" ref="R50" si="33">Q50+Q51</f>
        <v>195</v>
      </c>
      <c r="S50" s="541">
        <v>185</v>
      </c>
      <c r="T50" s="541">
        <v>500</v>
      </c>
      <c r="U50" s="541">
        <v>250</v>
      </c>
      <c r="V50" s="559">
        <f>E50+F50+G50+H50+I50+R50+S50+T50+U50</f>
        <v>10390</v>
      </c>
      <c r="W50" s="658">
        <f t="shared" ref="W50" si="34">V50*44.87</f>
        <v>466199.3</v>
      </c>
      <c r="X50" s="457">
        <f t="shared" si="32"/>
        <v>0</v>
      </c>
      <c r="Y50" s="664">
        <f t="shared" ref="Y50" si="35">W50/12</f>
        <v>38849.941666666666</v>
      </c>
    </row>
    <row r="51" spans="1:25" ht="14.25" customHeight="1" x14ac:dyDescent="0.25">
      <c r="A51" s="582"/>
      <c r="B51" s="585"/>
      <c r="C51" s="546"/>
      <c r="D51" s="155" t="s">
        <v>45</v>
      </c>
      <c r="E51" s="535"/>
      <c r="F51" s="599"/>
      <c r="G51" s="592"/>
      <c r="H51" s="554"/>
      <c r="I51" s="574"/>
      <c r="J51" s="119">
        <f t="shared" si="30"/>
        <v>0</v>
      </c>
      <c r="K51" s="114">
        <f t="shared" si="30"/>
        <v>0</v>
      </c>
      <c r="L51" s="114">
        <f t="shared" si="30"/>
        <v>0</v>
      </c>
      <c r="M51" s="114">
        <f t="shared" si="30"/>
        <v>0</v>
      </c>
      <c r="N51" s="114">
        <f t="shared" si="30"/>
        <v>0</v>
      </c>
      <c r="O51" s="114">
        <f t="shared" si="30"/>
        <v>0</v>
      </c>
      <c r="P51" s="114">
        <f t="shared" si="30"/>
        <v>0</v>
      </c>
      <c r="Q51" s="114">
        <f t="shared" si="31"/>
        <v>0</v>
      </c>
      <c r="R51" s="551"/>
      <c r="S51" s="535"/>
      <c r="T51" s="535"/>
      <c r="U51" s="535"/>
      <c r="V51" s="559"/>
      <c r="W51" s="658"/>
      <c r="X51" s="457">
        <f t="shared" si="32"/>
        <v>466199.3</v>
      </c>
      <c r="Y51" s="662"/>
    </row>
    <row r="52" spans="1:25" ht="14.25" customHeight="1" x14ac:dyDescent="0.25">
      <c r="A52" s="581" t="s">
        <v>13</v>
      </c>
      <c r="B52" s="563" t="s">
        <v>172</v>
      </c>
      <c r="C52" s="575" t="s">
        <v>6</v>
      </c>
      <c r="D52" s="90" t="s">
        <v>46</v>
      </c>
      <c r="E52" s="541">
        <v>850</v>
      </c>
      <c r="F52" s="589"/>
      <c r="G52" s="591">
        <v>5000</v>
      </c>
      <c r="H52" s="565">
        <v>2000</v>
      </c>
      <c r="I52" s="573">
        <v>250</v>
      </c>
      <c r="J52" s="119">
        <f t="shared" si="30"/>
        <v>47.5</v>
      </c>
      <c r="K52" s="114">
        <f t="shared" si="30"/>
        <v>12.5</v>
      </c>
      <c r="L52" s="114">
        <f t="shared" si="30"/>
        <v>67.5</v>
      </c>
      <c r="M52" s="114">
        <f t="shared" si="30"/>
        <v>55</v>
      </c>
      <c r="N52" s="114">
        <f t="shared" si="30"/>
        <v>72.5</v>
      </c>
      <c r="O52" s="114">
        <f t="shared" si="30"/>
        <v>55</v>
      </c>
      <c r="P52" s="114">
        <f t="shared" si="30"/>
        <v>87.5</v>
      </c>
      <c r="Q52" s="114">
        <f t="shared" si="31"/>
        <v>397.5</v>
      </c>
      <c r="R52" s="595">
        <f t="shared" ref="R52" si="36">Q52+Q53</f>
        <v>397.5</v>
      </c>
      <c r="S52" s="541">
        <v>185</v>
      </c>
      <c r="T52" s="541">
        <v>750</v>
      </c>
      <c r="U52" s="541">
        <v>200</v>
      </c>
      <c r="V52" s="559">
        <f>E52+F52+G52+H52+I52+R52+S52+T52+U52</f>
        <v>9632.5</v>
      </c>
      <c r="W52" s="661">
        <f t="shared" ref="W52" si="37">V52*44.87</f>
        <v>432210.27499999997</v>
      </c>
      <c r="X52" s="457">
        <f t="shared" si="32"/>
        <v>0</v>
      </c>
      <c r="Y52" s="664">
        <f t="shared" ref="Y52" si="38">W52/12</f>
        <v>36017.522916666661</v>
      </c>
    </row>
    <row r="53" spans="1:25" ht="14.25" customHeight="1" x14ac:dyDescent="0.25">
      <c r="A53" s="582"/>
      <c r="B53" s="564"/>
      <c r="C53" s="576"/>
      <c r="D53" s="155" t="s">
        <v>45</v>
      </c>
      <c r="E53" s="535"/>
      <c r="F53" s="590"/>
      <c r="G53" s="592"/>
      <c r="H53" s="554"/>
      <c r="I53" s="574"/>
      <c r="J53" s="119">
        <f t="shared" si="30"/>
        <v>0</v>
      </c>
      <c r="K53" s="114">
        <f t="shared" si="30"/>
        <v>0</v>
      </c>
      <c r="L53" s="114">
        <f t="shared" si="30"/>
        <v>0</v>
      </c>
      <c r="M53" s="114">
        <f t="shared" si="30"/>
        <v>0</v>
      </c>
      <c r="N53" s="114">
        <f t="shared" si="30"/>
        <v>0</v>
      </c>
      <c r="O53" s="114">
        <f t="shared" si="30"/>
        <v>0</v>
      </c>
      <c r="P53" s="114">
        <f t="shared" si="30"/>
        <v>0</v>
      </c>
      <c r="Q53" s="114">
        <f t="shared" si="31"/>
        <v>0</v>
      </c>
      <c r="R53" s="551"/>
      <c r="S53" s="535"/>
      <c r="T53" s="535"/>
      <c r="U53" s="535"/>
      <c r="V53" s="559"/>
      <c r="W53" s="658"/>
      <c r="X53" s="457">
        <f>W52</f>
        <v>432210.27499999997</v>
      </c>
      <c r="Y53" s="662"/>
    </row>
    <row r="54" spans="1:25" ht="15.75" thickBot="1" x14ac:dyDescent="0.3">
      <c r="A54" s="92"/>
      <c r="B54" s="536" t="s">
        <v>15</v>
      </c>
      <c r="C54" s="537"/>
      <c r="D54" s="538"/>
      <c r="E54" s="85">
        <f>SUM(E48:E52)</f>
        <v>2550</v>
      </c>
      <c r="F54" s="85">
        <f>SUM(F48:F52)</f>
        <v>1200</v>
      </c>
      <c r="G54" s="99">
        <f t="shared" ref="G54:I54" si="39">SUM(G48:G52)</f>
        <v>15000</v>
      </c>
      <c r="H54" s="84">
        <f t="shared" si="39"/>
        <v>6000</v>
      </c>
      <c r="I54" s="53">
        <f t="shared" si="39"/>
        <v>1060</v>
      </c>
      <c r="J54" s="156">
        <f>SUM(J48:J53)</f>
        <v>102.5</v>
      </c>
      <c r="K54" s="157">
        <f t="shared" ref="K54" si="40">SUM(K48:K53)</f>
        <v>32.5</v>
      </c>
      <c r="L54" s="157">
        <f t="shared" ref="L54" si="41">SUM(L48:L53)</f>
        <v>140</v>
      </c>
      <c r="M54" s="157">
        <f t="shared" ref="M54" si="42">SUM(M48:M53)</f>
        <v>147.5</v>
      </c>
      <c r="N54" s="157">
        <f t="shared" ref="N54" si="43">SUM(N48:N53)</f>
        <v>122.5</v>
      </c>
      <c r="O54" s="157">
        <f t="shared" ref="O54" si="44">SUM(O48:O53)</f>
        <v>72.5</v>
      </c>
      <c r="P54" s="157">
        <f t="shared" ref="P54" si="45">SUM(P48:P53)</f>
        <v>182.5</v>
      </c>
      <c r="Q54" s="224">
        <f t="shared" ref="Q54" si="46">SUM(J54:P54)</f>
        <v>800</v>
      </c>
      <c r="R54" s="84">
        <f>SUM(R48:R53)</f>
        <v>800</v>
      </c>
      <c r="S54" s="84">
        <f>SUM(S48:S53)</f>
        <v>555</v>
      </c>
      <c r="T54" s="53">
        <f t="shared" ref="T54:Y54" si="47">SUM(T48:T52)</f>
        <v>1750</v>
      </c>
      <c r="U54" s="85">
        <f t="shared" si="47"/>
        <v>650</v>
      </c>
      <c r="V54" s="85">
        <f t="shared" si="47"/>
        <v>29565</v>
      </c>
      <c r="W54" s="99">
        <f t="shared" si="47"/>
        <v>1326581.5499999998</v>
      </c>
      <c r="X54" s="54">
        <f>X53+X51+X49</f>
        <v>1326581.5499999998</v>
      </c>
      <c r="Y54" s="84">
        <f t="shared" si="47"/>
        <v>110548.46249999999</v>
      </c>
    </row>
    <row r="55" spans="1:25" ht="14.25" customHeight="1" x14ac:dyDescent="0.25">
      <c r="A55" s="583" t="s">
        <v>20</v>
      </c>
      <c r="B55" s="584" t="s">
        <v>217</v>
      </c>
      <c r="C55" s="548" t="s">
        <v>16</v>
      </c>
      <c r="D55" s="89" t="s">
        <v>46</v>
      </c>
      <c r="E55" s="552">
        <v>700</v>
      </c>
      <c r="F55" s="593"/>
      <c r="G55" s="586">
        <v>2200</v>
      </c>
      <c r="H55" s="569">
        <v>1500</v>
      </c>
      <c r="I55" s="570">
        <v>60</v>
      </c>
      <c r="J55" s="217">
        <f t="shared" ref="J55:P58" si="48">J19*2.5</f>
        <v>30</v>
      </c>
      <c r="K55" s="158">
        <f t="shared" si="48"/>
        <v>35</v>
      </c>
      <c r="L55" s="158">
        <f t="shared" si="48"/>
        <v>52.5</v>
      </c>
      <c r="M55" s="158">
        <f t="shared" si="48"/>
        <v>97.5</v>
      </c>
      <c r="N55" s="158">
        <f t="shared" si="48"/>
        <v>85</v>
      </c>
      <c r="O55" s="158">
        <f t="shared" si="48"/>
        <v>47.5</v>
      </c>
      <c r="P55" s="158">
        <f t="shared" si="48"/>
        <v>65</v>
      </c>
      <c r="Q55" s="113">
        <f>SUM(J55:P55)</f>
        <v>412.5</v>
      </c>
      <c r="R55" s="551">
        <f>Q55+Q56</f>
        <v>412.5</v>
      </c>
      <c r="S55" s="572">
        <v>185</v>
      </c>
      <c r="T55" s="571">
        <v>500</v>
      </c>
      <c r="U55" s="572">
        <v>250</v>
      </c>
      <c r="V55" s="559">
        <f>E55+F55+G55+H55+I55+R55+S55+T55+U55</f>
        <v>5807.5</v>
      </c>
      <c r="W55" s="663">
        <f>V55*44.87</f>
        <v>260582.52499999999</v>
      </c>
      <c r="X55" s="453">
        <f>W59/2</f>
        <v>254468.98749999999</v>
      </c>
      <c r="Y55" s="665">
        <f>X56/12</f>
        <v>19085.174062499998</v>
      </c>
    </row>
    <row r="56" spans="1:25" ht="14.25" customHeight="1" x14ac:dyDescent="0.25">
      <c r="A56" s="582"/>
      <c r="B56" s="585"/>
      <c r="C56" s="546"/>
      <c r="D56" s="155" t="s">
        <v>45</v>
      </c>
      <c r="E56" s="535"/>
      <c r="F56" s="594"/>
      <c r="G56" s="587"/>
      <c r="H56" s="551"/>
      <c r="I56" s="567"/>
      <c r="J56" s="119">
        <f t="shared" si="48"/>
        <v>0</v>
      </c>
      <c r="K56" s="114">
        <f t="shared" si="48"/>
        <v>0</v>
      </c>
      <c r="L56" s="114">
        <f t="shared" si="48"/>
        <v>0</v>
      </c>
      <c r="M56" s="114">
        <f t="shared" si="48"/>
        <v>0</v>
      </c>
      <c r="N56" s="114">
        <f t="shared" si="48"/>
        <v>0</v>
      </c>
      <c r="O56" s="114">
        <f t="shared" si="48"/>
        <v>0</v>
      </c>
      <c r="P56" s="114">
        <f t="shared" si="48"/>
        <v>0</v>
      </c>
      <c r="Q56" s="113">
        <f t="shared" ref="Q56:Q58" si="49">SUM(J56:P56)</f>
        <v>0</v>
      </c>
      <c r="R56" s="568"/>
      <c r="S56" s="535"/>
      <c r="T56" s="533"/>
      <c r="U56" s="535"/>
      <c r="V56" s="559"/>
      <c r="W56" s="658"/>
      <c r="X56" s="458">
        <f>X55*0.9</f>
        <v>229022.08875</v>
      </c>
      <c r="Y56" s="662"/>
    </row>
    <row r="57" spans="1:25" ht="14.25" customHeight="1" x14ac:dyDescent="0.25">
      <c r="A57" s="581" t="s">
        <v>21</v>
      </c>
      <c r="B57" s="579" t="s">
        <v>5</v>
      </c>
      <c r="C57" s="547" t="s">
        <v>6</v>
      </c>
      <c r="D57" s="87" t="s">
        <v>46</v>
      </c>
      <c r="E57" s="541"/>
      <c r="F57" s="577"/>
      <c r="G57" s="586">
        <v>2200</v>
      </c>
      <c r="H57" s="550">
        <v>2000</v>
      </c>
      <c r="I57" s="566">
        <v>60</v>
      </c>
      <c r="J57" s="119">
        <f t="shared" si="48"/>
        <v>50</v>
      </c>
      <c r="K57" s="114">
        <f t="shared" si="48"/>
        <v>22.5</v>
      </c>
      <c r="L57" s="114">
        <f t="shared" si="48"/>
        <v>32.5</v>
      </c>
      <c r="M57" s="114">
        <f t="shared" si="48"/>
        <v>70</v>
      </c>
      <c r="N57" s="114">
        <f t="shared" si="48"/>
        <v>45</v>
      </c>
      <c r="O57" s="114">
        <f t="shared" si="48"/>
        <v>35</v>
      </c>
      <c r="P57" s="114">
        <f t="shared" si="48"/>
        <v>85</v>
      </c>
      <c r="Q57" s="113">
        <f t="shared" si="49"/>
        <v>340</v>
      </c>
      <c r="R57" s="568">
        <f t="shared" ref="R57" si="50">Q57+Q58</f>
        <v>340</v>
      </c>
      <c r="S57" s="541">
        <v>185</v>
      </c>
      <c r="T57" s="549">
        <v>500</v>
      </c>
      <c r="U57" s="541">
        <v>250</v>
      </c>
      <c r="V57" s="559">
        <f>E57+F57+G57+H57+I57+R57+S57+T57+U57</f>
        <v>5535</v>
      </c>
      <c r="W57" s="661">
        <f>V57*44.87</f>
        <v>248355.44999999998</v>
      </c>
      <c r="X57" s="454">
        <f>W59/2</f>
        <v>254468.98749999999</v>
      </c>
      <c r="Y57" s="664">
        <f>X58/12</f>
        <v>23326.323854166665</v>
      </c>
    </row>
    <row r="58" spans="1:25" ht="14.25" customHeight="1" x14ac:dyDescent="0.25">
      <c r="A58" s="582"/>
      <c r="B58" s="580"/>
      <c r="C58" s="546"/>
      <c r="D58" s="155" t="s">
        <v>45</v>
      </c>
      <c r="E58" s="535"/>
      <c r="F58" s="578"/>
      <c r="G58" s="587"/>
      <c r="H58" s="551"/>
      <c r="I58" s="567"/>
      <c r="J58" s="119">
        <f t="shared" si="48"/>
        <v>0</v>
      </c>
      <c r="K58" s="114">
        <f t="shared" si="48"/>
        <v>0</v>
      </c>
      <c r="L58" s="114">
        <f t="shared" si="48"/>
        <v>0</v>
      </c>
      <c r="M58" s="114">
        <f t="shared" si="48"/>
        <v>0</v>
      </c>
      <c r="N58" s="114">
        <f t="shared" si="48"/>
        <v>0</v>
      </c>
      <c r="O58" s="114">
        <f t="shared" si="48"/>
        <v>0</v>
      </c>
      <c r="P58" s="114">
        <f t="shared" si="48"/>
        <v>0</v>
      </c>
      <c r="Q58" s="113">
        <f t="shared" si="49"/>
        <v>0</v>
      </c>
      <c r="R58" s="568"/>
      <c r="S58" s="535"/>
      <c r="T58" s="533"/>
      <c r="U58" s="535"/>
      <c r="V58" s="559"/>
      <c r="W58" s="658"/>
      <c r="X58" s="458">
        <f>X57*1.1</f>
        <v>279915.88624999998</v>
      </c>
      <c r="Y58" s="662"/>
    </row>
    <row r="59" spans="1:25" ht="15.75" thickBot="1" x14ac:dyDescent="0.3">
      <c r="A59" s="92"/>
      <c r="B59" s="536" t="s">
        <v>15</v>
      </c>
      <c r="C59" s="537"/>
      <c r="D59" s="538"/>
      <c r="E59" s="85">
        <f>SUM(E55:E57)</f>
        <v>700</v>
      </c>
      <c r="F59" s="156">
        <f t="shared" ref="F59:I59" si="51">SUM(F55:F57)</f>
        <v>0</v>
      </c>
      <c r="G59" s="156">
        <f t="shared" si="51"/>
        <v>4400</v>
      </c>
      <c r="H59" s="84">
        <f t="shared" si="51"/>
        <v>3500</v>
      </c>
      <c r="I59" s="53">
        <f t="shared" si="51"/>
        <v>120</v>
      </c>
      <c r="J59" s="156">
        <f>SUM(J55:J58)</f>
        <v>80</v>
      </c>
      <c r="K59" s="157">
        <f>SUM(K55:K58)</f>
        <v>57.5</v>
      </c>
      <c r="L59" s="157">
        <f t="shared" ref="L59:P59" si="52">SUM(L55:L58)</f>
        <v>85</v>
      </c>
      <c r="M59" s="157">
        <f t="shared" si="52"/>
        <v>167.5</v>
      </c>
      <c r="N59" s="157">
        <f t="shared" si="52"/>
        <v>130</v>
      </c>
      <c r="O59" s="157">
        <f t="shared" si="52"/>
        <v>82.5</v>
      </c>
      <c r="P59" s="157">
        <f t="shared" si="52"/>
        <v>150</v>
      </c>
      <c r="Q59" s="224">
        <f t="shared" ref="Q59:Q61" si="53">SUM(J59:P59)</f>
        <v>752.5</v>
      </c>
      <c r="R59" s="84">
        <f>SUM(R55:R58)</f>
        <v>752.5</v>
      </c>
      <c r="S59" s="84">
        <f>SUM(S55:S58)</f>
        <v>370</v>
      </c>
      <c r="T59" s="53">
        <f t="shared" ref="T59:Y59" si="54">SUM(T55:T57)</f>
        <v>1000</v>
      </c>
      <c r="U59" s="85">
        <f t="shared" si="54"/>
        <v>500</v>
      </c>
      <c r="V59" s="85">
        <f t="shared" si="54"/>
        <v>11342.5</v>
      </c>
      <c r="W59" s="99">
        <f t="shared" si="54"/>
        <v>508937.97499999998</v>
      </c>
      <c r="X59" s="54">
        <f>X58+X56</f>
        <v>508937.97499999998</v>
      </c>
      <c r="Y59" s="84">
        <f t="shared" si="54"/>
        <v>42411.49791666666</v>
      </c>
    </row>
    <row r="60" spans="1:25" s="83" customFormat="1" x14ac:dyDescent="0.25">
      <c r="A60" s="581" t="s">
        <v>43</v>
      </c>
      <c r="B60" s="579" t="s">
        <v>213</v>
      </c>
      <c r="C60" s="548" t="s">
        <v>16</v>
      </c>
      <c r="D60" s="87" t="s">
        <v>46</v>
      </c>
      <c r="E60" s="588">
        <v>700</v>
      </c>
      <c r="F60" s="589"/>
      <c r="G60" s="586">
        <v>1200</v>
      </c>
      <c r="H60" s="550">
        <v>1000</v>
      </c>
      <c r="I60" s="549">
        <v>220</v>
      </c>
      <c r="J60" s="217">
        <f t="shared" ref="J60:P61" si="55">J24*2.5</f>
        <v>47.5</v>
      </c>
      <c r="K60" s="158">
        <f t="shared" si="55"/>
        <v>0</v>
      </c>
      <c r="L60" s="158">
        <f t="shared" si="55"/>
        <v>0</v>
      </c>
      <c r="M60" s="158">
        <f t="shared" si="55"/>
        <v>30</v>
      </c>
      <c r="N60" s="158">
        <f t="shared" si="55"/>
        <v>37.5</v>
      </c>
      <c r="O60" s="158">
        <f t="shared" si="55"/>
        <v>0</v>
      </c>
      <c r="P60" s="158">
        <f t="shared" si="55"/>
        <v>0</v>
      </c>
      <c r="Q60" s="158">
        <f t="shared" si="53"/>
        <v>115</v>
      </c>
      <c r="R60" s="571">
        <f t="shared" ref="R60" si="56">Q60+Q61</f>
        <v>115</v>
      </c>
      <c r="S60" s="558"/>
      <c r="T60" s="541">
        <v>500</v>
      </c>
      <c r="U60" s="541"/>
      <c r="V60" s="559">
        <f>E60+F60+G60+H60+I60+R60+S60+T60+U60</f>
        <v>3735</v>
      </c>
      <c r="W60" s="663">
        <f>V60*44.87</f>
        <v>167589.44999999998</v>
      </c>
      <c r="X60" s="455"/>
      <c r="Y60" s="664">
        <f>W60/12</f>
        <v>13965.787499999999</v>
      </c>
    </row>
    <row r="61" spans="1:25" s="83" customFormat="1" ht="15" customHeight="1" x14ac:dyDescent="0.25">
      <c r="A61" s="582"/>
      <c r="B61" s="580"/>
      <c r="C61" s="546"/>
      <c r="D61" s="155" t="s">
        <v>45</v>
      </c>
      <c r="E61" s="531"/>
      <c r="F61" s="590"/>
      <c r="G61" s="587"/>
      <c r="H61" s="551"/>
      <c r="I61" s="533"/>
      <c r="J61" s="119">
        <f t="shared" si="55"/>
        <v>0</v>
      </c>
      <c r="K61" s="114">
        <f t="shared" si="55"/>
        <v>0</v>
      </c>
      <c r="L61" s="114">
        <f t="shared" si="55"/>
        <v>0</v>
      </c>
      <c r="M61" s="114">
        <f t="shared" si="55"/>
        <v>0</v>
      </c>
      <c r="N61" s="114">
        <f t="shared" si="55"/>
        <v>0</v>
      </c>
      <c r="O61" s="114">
        <f t="shared" si="55"/>
        <v>0</v>
      </c>
      <c r="P61" s="114">
        <f t="shared" si="55"/>
        <v>0</v>
      </c>
      <c r="Q61" s="114">
        <f t="shared" si="53"/>
        <v>0</v>
      </c>
      <c r="R61" s="533"/>
      <c r="S61" s="556"/>
      <c r="T61" s="535"/>
      <c r="U61" s="535"/>
      <c r="V61" s="559"/>
      <c r="W61" s="658"/>
      <c r="X61" s="457">
        <f>W60</f>
        <v>167589.44999999998</v>
      </c>
      <c r="Y61" s="662"/>
    </row>
    <row r="62" spans="1:25" ht="15" customHeight="1" thickBot="1" x14ac:dyDescent="0.3">
      <c r="A62" s="92"/>
      <c r="B62" s="536" t="s">
        <v>15</v>
      </c>
      <c r="C62" s="537"/>
      <c r="D62" s="538"/>
      <c r="E62" s="99">
        <f t="shared" ref="E62:V62" si="57">SUM(E60:E61)</f>
        <v>700</v>
      </c>
      <c r="F62" s="99">
        <f t="shared" si="57"/>
        <v>0</v>
      </c>
      <c r="G62" s="99">
        <f t="shared" si="57"/>
        <v>1200</v>
      </c>
      <c r="H62" s="84">
        <f t="shared" si="57"/>
        <v>1000</v>
      </c>
      <c r="I62" s="54">
        <f t="shared" si="57"/>
        <v>220</v>
      </c>
      <c r="J62" s="156">
        <f t="shared" si="57"/>
        <v>47.5</v>
      </c>
      <c r="K62" s="157">
        <f t="shared" si="57"/>
        <v>0</v>
      </c>
      <c r="L62" s="157">
        <f t="shared" si="57"/>
        <v>0</v>
      </c>
      <c r="M62" s="157">
        <f t="shared" si="57"/>
        <v>30</v>
      </c>
      <c r="N62" s="157">
        <f t="shared" si="57"/>
        <v>37.5</v>
      </c>
      <c r="O62" s="157">
        <f t="shared" si="57"/>
        <v>0</v>
      </c>
      <c r="P62" s="157">
        <f t="shared" si="57"/>
        <v>0</v>
      </c>
      <c r="Q62" s="157">
        <f t="shared" si="57"/>
        <v>115</v>
      </c>
      <c r="R62" s="273">
        <f t="shared" si="57"/>
        <v>115</v>
      </c>
      <c r="S62" s="273">
        <f t="shared" si="57"/>
        <v>0</v>
      </c>
      <c r="T62" s="53">
        <f t="shared" si="57"/>
        <v>500</v>
      </c>
      <c r="U62" s="53">
        <f t="shared" si="57"/>
        <v>0</v>
      </c>
      <c r="V62" s="53">
        <f t="shared" si="57"/>
        <v>3735</v>
      </c>
      <c r="W62" s="99">
        <f>W60</f>
        <v>167589.44999999998</v>
      </c>
      <c r="X62" s="110">
        <f>SUM(X60:X61)</f>
        <v>167589.44999999998</v>
      </c>
      <c r="Y62" s="84">
        <f>SUM(Y60:Y61)</f>
        <v>13965.787499999999</v>
      </c>
    </row>
    <row r="63" spans="1:25" ht="16.5" thickBot="1" x14ac:dyDescent="0.3">
      <c r="A63" s="93"/>
      <c r="B63" s="97" t="s">
        <v>129</v>
      </c>
      <c r="C63" s="97"/>
      <c r="D63" s="97"/>
      <c r="E63" s="98">
        <f t="shared" ref="E63:V63" si="58">E62+E59+E54+E47</f>
        <v>7000</v>
      </c>
      <c r="F63" s="98">
        <f t="shared" si="58"/>
        <v>1200</v>
      </c>
      <c r="G63" s="102">
        <f t="shared" si="58"/>
        <v>24890</v>
      </c>
      <c r="H63" s="219">
        <f t="shared" si="58"/>
        <v>13800</v>
      </c>
      <c r="I63" s="218">
        <f t="shared" si="58"/>
        <v>3800</v>
      </c>
      <c r="J63" s="100">
        <f t="shared" si="58"/>
        <v>420</v>
      </c>
      <c r="K63" s="101">
        <f t="shared" si="58"/>
        <v>205</v>
      </c>
      <c r="L63" s="101">
        <f t="shared" si="58"/>
        <v>385</v>
      </c>
      <c r="M63" s="101">
        <f t="shared" si="58"/>
        <v>520</v>
      </c>
      <c r="N63" s="101">
        <f t="shared" si="58"/>
        <v>512.5</v>
      </c>
      <c r="O63" s="101">
        <f t="shared" si="58"/>
        <v>395</v>
      </c>
      <c r="P63" s="101">
        <f t="shared" si="58"/>
        <v>827.5</v>
      </c>
      <c r="Q63" s="101">
        <f t="shared" si="58"/>
        <v>3265</v>
      </c>
      <c r="R63" s="116">
        <f t="shared" si="58"/>
        <v>3265</v>
      </c>
      <c r="S63" s="116">
        <f t="shared" si="58"/>
        <v>925</v>
      </c>
      <c r="T63" s="116">
        <f t="shared" si="58"/>
        <v>4750</v>
      </c>
      <c r="U63" s="98">
        <f t="shared" si="58"/>
        <v>1150</v>
      </c>
      <c r="V63" s="143">
        <f t="shared" si="58"/>
        <v>60780</v>
      </c>
      <c r="W63" s="102">
        <f>W62+W59+W54+W47</f>
        <v>2727198.5999999996</v>
      </c>
      <c r="X63" s="459">
        <f>X62+X59+X54+X47</f>
        <v>2727198.5999999996</v>
      </c>
      <c r="Y63" s="460">
        <f>Y62+Y59+Y54+Y47</f>
        <v>227266.55</v>
      </c>
    </row>
    <row r="64" spans="1:25" ht="15.75" thickTop="1" x14ac:dyDescent="0.25"/>
  </sheetData>
  <mergeCells count="247">
    <mergeCell ref="W60:W61"/>
    <mergeCell ref="Y60:Y61"/>
    <mergeCell ref="W48:W49"/>
    <mergeCell ref="Y48:Y49"/>
    <mergeCell ref="W50:W51"/>
    <mergeCell ref="Y50:Y51"/>
    <mergeCell ref="W52:W53"/>
    <mergeCell ref="Y52:Y53"/>
    <mergeCell ref="W55:W56"/>
    <mergeCell ref="Y55:Y56"/>
    <mergeCell ref="W57:W58"/>
    <mergeCell ref="Y57:Y58"/>
    <mergeCell ref="W38:W40"/>
    <mergeCell ref="X38:X40"/>
    <mergeCell ref="Y38:Y40"/>
    <mergeCell ref="W41:W42"/>
    <mergeCell ref="Y41:Y42"/>
    <mergeCell ref="W43:W44"/>
    <mergeCell ref="Y43:Y44"/>
    <mergeCell ref="W45:W46"/>
    <mergeCell ref="Y45:Y46"/>
    <mergeCell ref="A2:A4"/>
    <mergeCell ref="B2:B4"/>
    <mergeCell ref="D2:D4"/>
    <mergeCell ref="E2:E4"/>
    <mergeCell ref="G41:G42"/>
    <mergeCell ref="G43:G44"/>
    <mergeCell ref="G45:G46"/>
    <mergeCell ref="G48:G49"/>
    <mergeCell ref="G50:G51"/>
    <mergeCell ref="F41:F42"/>
    <mergeCell ref="E38:E40"/>
    <mergeCell ref="F48:F49"/>
    <mergeCell ref="A9:A10"/>
    <mergeCell ref="A12:A13"/>
    <mergeCell ref="A14:A15"/>
    <mergeCell ref="E12:E13"/>
    <mergeCell ref="A38:A40"/>
    <mergeCell ref="A43:A44"/>
    <mergeCell ref="B43:B44"/>
    <mergeCell ref="F43:F44"/>
    <mergeCell ref="A41:A42"/>
    <mergeCell ref="B41:B42"/>
    <mergeCell ref="E16:E17"/>
    <mergeCell ref="D38:D40"/>
    <mergeCell ref="H2:R2"/>
    <mergeCell ref="R5:R6"/>
    <mergeCell ref="R7:R8"/>
    <mergeCell ref="R9:R10"/>
    <mergeCell ref="T2:T4"/>
    <mergeCell ref="U2:U4"/>
    <mergeCell ref="V2:V4"/>
    <mergeCell ref="R12:R13"/>
    <mergeCell ref="R14:R15"/>
    <mergeCell ref="V12:V13"/>
    <mergeCell ref="V14:V15"/>
    <mergeCell ref="S2:S4"/>
    <mergeCell ref="V16:V17"/>
    <mergeCell ref="V5:V6"/>
    <mergeCell ref="V7:V8"/>
    <mergeCell ref="V9:V10"/>
    <mergeCell ref="B11:D11"/>
    <mergeCell ref="B18:D18"/>
    <mergeCell ref="B23:D23"/>
    <mergeCell ref="B26:D26"/>
    <mergeCell ref="B5:B6"/>
    <mergeCell ref="B7:B8"/>
    <mergeCell ref="H7:H8"/>
    <mergeCell ref="I7:I8"/>
    <mergeCell ref="H9:H10"/>
    <mergeCell ref="I9:I10"/>
    <mergeCell ref="E5:E6"/>
    <mergeCell ref="E7:E8"/>
    <mergeCell ref="E9:E10"/>
    <mergeCell ref="H5:H6"/>
    <mergeCell ref="A16:A17"/>
    <mergeCell ref="A19:A20"/>
    <mergeCell ref="A21:A22"/>
    <mergeCell ref="A5:A6"/>
    <mergeCell ref="A7:A8"/>
    <mergeCell ref="T5:T6"/>
    <mergeCell ref="T7:T8"/>
    <mergeCell ref="T9:T10"/>
    <mergeCell ref="U5:U6"/>
    <mergeCell ref="U7:U8"/>
    <mergeCell ref="U9:U10"/>
    <mergeCell ref="B9:B10"/>
    <mergeCell ref="B12:B13"/>
    <mergeCell ref="B14:B15"/>
    <mergeCell ref="B16:B17"/>
    <mergeCell ref="B19:B20"/>
    <mergeCell ref="B21:B22"/>
    <mergeCell ref="T12:T13"/>
    <mergeCell ref="T14:T15"/>
    <mergeCell ref="T16:T17"/>
    <mergeCell ref="U12:U13"/>
    <mergeCell ref="U14:U15"/>
    <mergeCell ref="U16:U17"/>
    <mergeCell ref="I5:I6"/>
    <mergeCell ref="R41:R42"/>
    <mergeCell ref="H19:H20"/>
    <mergeCell ref="I19:I20"/>
    <mergeCell ref="H21:H22"/>
    <mergeCell ref="I21:I22"/>
    <mergeCell ref="H12:H13"/>
    <mergeCell ref="I12:I13"/>
    <mergeCell ref="E14:E15"/>
    <mergeCell ref="H14:H15"/>
    <mergeCell ref="I14:I15"/>
    <mergeCell ref="F38:F40"/>
    <mergeCell ref="G39:H39"/>
    <mergeCell ref="H16:H17"/>
    <mergeCell ref="I16:I17"/>
    <mergeCell ref="E19:E20"/>
    <mergeCell ref="E21:E22"/>
    <mergeCell ref="R16:R17"/>
    <mergeCell ref="V41:V42"/>
    <mergeCell ref="T38:T40"/>
    <mergeCell ref="R19:R20"/>
    <mergeCell ref="R21:R22"/>
    <mergeCell ref="T19:T20"/>
    <mergeCell ref="T21:T22"/>
    <mergeCell ref="U19:U20"/>
    <mergeCell ref="U21:U22"/>
    <mergeCell ref="V19:V20"/>
    <mergeCell ref="V21:V22"/>
    <mergeCell ref="U38:U40"/>
    <mergeCell ref="V38:V40"/>
    <mergeCell ref="G38:R38"/>
    <mergeCell ref="I39:I40"/>
    <mergeCell ref="H24:H25"/>
    <mergeCell ref="I24:I25"/>
    <mergeCell ref="R24:R25"/>
    <mergeCell ref="A36:V36"/>
    <mergeCell ref="A24:A25"/>
    <mergeCell ref="B24:B25"/>
    <mergeCell ref="E24:E25"/>
    <mergeCell ref="I41:I42"/>
    <mergeCell ref="B38:B40"/>
    <mergeCell ref="H41:H42"/>
    <mergeCell ref="T50:T51"/>
    <mergeCell ref="T43:T44"/>
    <mergeCell ref="F45:F46"/>
    <mergeCell ref="A45:A46"/>
    <mergeCell ref="B45:B46"/>
    <mergeCell ref="I48:I49"/>
    <mergeCell ref="R48:R49"/>
    <mergeCell ref="T48:T49"/>
    <mergeCell ref="E45:E46"/>
    <mergeCell ref="H45:H46"/>
    <mergeCell ref="I45:I46"/>
    <mergeCell ref="R45:R46"/>
    <mergeCell ref="E43:E44"/>
    <mergeCell ref="H43:H44"/>
    <mergeCell ref="I43:I44"/>
    <mergeCell ref="A48:A49"/>
    <mergeCell ref="B48:B49"/>
    <mergeCell ref="A50:A51"/>
    <mergeCell ref="B50:B51"/>
    <mergeCell ref="E50:E51"/>
    <mergeCell ref="H50:H51"/>
    <mergeCell ref="F50:F51"/>
    <mergeCell ref="I50:I51"/>
    <mergeCell ref="R50:R51"/>
    <mergeCell ref="T52:T53"/>
    <mergeCell ref="G52:G53"/>
    <mergeCell ref="G55:G56"/>
    <mergeCell ref="F52:F53"/>
    <mergeCell ref="A52:A53"/>
    <mergeCell ref="F55:F56"/>
    <mergeCell ref="S52:S53"/>
    <mergeCell ref="S55:S56"/>
    <mergeCell ref="S57:S58"/>
    <mergeCell ref="R52:R53"/>
    <mergeCell ref="B54:D54"/>
    <mergeCell ref="T60:T61"/>
    <mergeCell ref="F57:F58"/>
    <mergeCell ref="S60:S61"/>
    <mergeCell ref="B60:B61"/>
    <mergeCell ref="U60:U61"/>
    <mergeCell ref="V60:V61"/>
    <mergeCell ref="A57:A58"/>
    <mergeCell ref="B57:B58"/>
    <mergeCell ref="A55:A56"/>
    <mergeCell ref="B55:B56"/>
    <mergeCell ref="E55:E56"/>
    <mergeCell ref="E57:E58"/>
    <mergeCell ref="H57:H58"/>
    <mergeCell ref="G57:G58"/>
    <mergeCell ref="B59:D59"/>
    <mergeCell ref="V55:V56"/>
    <mergeCell ref="A60:A61"/>
    <mergeCell ref="C60:C61"/>
    <mergeCell ref="E60:E61"/>
    <mergeCell ref="F60:F61"/>
    <mergeCell ref="G60:G61"/>
    <mergeCell ref="H60:H61"/>
    <mergeCell ref="I60:I61"/>
    <mergeCell ref="R60:R61"/>
    <mergeCell ref="S50:S51"/>
    <mergeCell ref="V50:V51"/>
    <mergeCell ref="V48:V49"/>
    <mergeCell ref="S38:S40"/>
    <mergeCell ref="V52:V53"/>
    <mergeCell ref="B62:D62"/>
    <mergeCell ref="B52:B53"/>
    <mergeCell ref="E52:E53"/>
    <mergeCell ref="H52:H53"/>
    <mergeCell ref="I57:I58"/>
    <mergeCell ref="R57:R58"/>
    <mergeCell ref="T57:T58"/>
    <mergeCell ref="U57:U58"/>
    <mergeCell ref="V57:V58"/>
    <mergeCell ref="H55:H56"/>
    <mergeCell ref="I55:I56"/>
    <mergeCell ref="R55:R56"/>
    <mergeCell ref="T55:T56"/>
    <mergeCell ref="U55:U56"/>
    <mergeCell ref="I52:I53"/>
    <mergeCell ref="U52:U53"/>
    <mergeCell ref="C52:C53"/>
    <mergeCell ref="C55:C56"/>
    <mergeCell ref="C57:C58"/>
    <mergeCell ref="U48:U49"/>
    <mergeCell ref="T41:T42"/>
    <mergeCell ref="U41:U42"/>
    <mergeCell ref="B47:D47"/>
    <mergeCell ref="V43:V44"/>
    <mergeCell ref="U50:U51"/>
    <mergeCell ref="C38:C40"/>
    <mergeCell ref="C41:C42"/>
    <mergeCell ref="C43:C44"/>
    <mergeCell ref="C45:C46"/>
    <mergeCell ref="C48:C49"/>
    <mergeCell ref="C50:C51"/>
    <mergeCell ref="T45:T46"/>
    <mergeCell ref="U45:U46"/>
    <mergeCell ref="R43:R44"/>
    <mergeCell ref="V45:V46"/>
    <mergeCell ref="U43:U44"/>
    <mergeCell ref="E48:E49"/>
    <mergeCell ref="H48:H49"/>
    <mergeCell ref="E41:E42"/>
    <mergeCell ref="S41:S42"/>
    <mergeCell ref="S43:S44"/>
    <mergeCell ref="S45:S46"/>
    <mergeCell ref="S48:S49"/>
  </mergeCells>
  <pageMargins left="0.11811023622047245" right="0.43307086614173229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topLeftCell="A34" zoomScale="110" zoomScaleNormal="110" workbookViewId="0">
      <selection activeCell="X50" sqref="X50"/>
    </sheetView>
  </sheetViews>
  <sheetFormatPr defaultRowHeight="15" x14ac:dyDescent="0.25"/>
  <cols>
    <col min="1" max="1" width="3.42578125" customWidth="1"/>
    <col min="2" max="2" width="20.5703125" customWidth="1"/>
    <col min="3" max="3" width="3.85546875" style="83" customWidth="1"/>
    <col min="4" max="4" width="5.5703125" customWidth="1"/>
    <col min="5" max="5" width="5.42578125" customWidth="1"/>
    <col min="6" max="6" width="5.85546875" style="83" customWidth="1"/>
    <col min="7" max="7" width="3.28515625" customWidth="1"/>
    <col min="8" max="9" width="5" customWidth="1"/>
    <col min="10" max="10" width="5.5703125" customWidth="1"/>
    <col min="11" max="11" width="4.85546875" customWidth="1"/>
    <col min="12" max="14" width="5" customWidth="1"/>
    <col min="15" max="16" width="6.140625" style="83" customWidth="1"/>
    <col min="17" max="17" width="5.28515625" style="83" customWidth="1"/>
    <col min="18" max="18" width="5" customWidth="1"/>
    <col min="19" max="19" width="6.5703125" customWidth="1"/>
    <col min="20" max="20" width="8.5703125" customWidth="1"/>
    <col min="21" max="21" width="11.28515625" customWidth="1"/>
  </cols>
  <sheetData>
    <row r="1" spans="1:20" ht="19.5" thickBot="1" x14ac:dyDescent="0.35">
      <c r="A1" s="83"/>
      <c r="B1" s="103" t="s">
        <v>141</v>
      </c>
      <c r="C1" s="103"/>
      <c r="D1" s="83"/>
      <c r="E1" s="83"/>
    </row>
    <row r="2" spans="1:20" ht="16.5" customHeight="1" thickTop="1" thickBot="1" x14ac:dyDescent="0.3">
      <c r="A2" s="522" t="s">
        <v>0</v>
      </c>
      <c r="B2" s="620" t="s">
        <v>1</v>
      </c>
      <c r="C2" s="234"/>
      <c r="D2" s="710" t="s">
        <v>29</v>
      </c>
      <c r="E2" s="695" t="s">
        <v>30</v>
      </c>
      <c r="F2" s="164"/>
      <c r="G2" s="718" t="s">
        <v>51</v>
      </c>
      <c r="H2" s="702" t="s">
        <v>48</v>
      </c>
      <c r="I2" s="703"/>
      <c r="J2" s="703"/>
      <c r="K2" s="703"/>
      <c r="L2" s="703"/>
      <c r="M2" s="703"/>
      <c r="N2" s="703"/>
      <c r="O2" s="703"/>
      <c r="P2" s="704"/>
      <c r="Q2" s="291"/>
      <c r="R2" s="560" t="s">
        <v>49</v>
      </c>
      <c r="S2" s="603" t="s">
        <v>50</v>
      </c>
      <c r="T2" s="713" t="s">
        <v>147</v>
      </c>
    </row>
    <row r="3" spans="1:20" ht="64.5" thickTop="1" x14ac:dyDescent="0.25">
      <c r="A3" s="640"/>
      <c r="B3" s="621"/>
      <c r="C3" s="235"/>
      <c r="D3" s="696"/>
      <c r="E3" s="696"/>
      <c r="F3" s="165"/>
      <c r="G3" s="719"/>
      <c r="H3" s="134" t="s">
        <v>35</v>
      </c>
      <c r="I3" s="49" t="s">
        <v>36</v>
      </c>
      <c r="J3" s="49" t="s">
        <v>37</v>
      </c>
      <c r="K3" s="49" t="s">
        <v>52</v>
      </c>
      <c r="L3" s="126" t="s">
        <v>53</v>
      </c>
      <c r="M3" s="126" t="s">
        <v>54</v>
      </c>
      <c r="N3" s="139" t="s">
        <v>55</v>
      </c>
      <c r="O3" s="117" t="s">
        <v>139</v>
      </c>
      <c r="P3" s="109" t="s">
        <v>140</v>
      </c>
      <c r="Q3" s="109"/>
      <c r="R3" s="561"/>
      <c r="S3" s="604"/>
      <c r="T3" s="714"/>
    </row>
    <row r="4" spans="1:20" ht="15.75" customHeight="1" thickBot="1" x14ac:dyDescent="0.3">
      <c r="A4" s="523"/>
      <c r="B4" s="622"/>
      <c r="C4" s="236"/>
      <c r="D4" s="711"/>
      <c r="E4" s="697"/>
      <c r="F4" s="166"/>
      <c r="G4" s="720"/>
      <c r="H4" s="135">
        <v>1</v>
      </c>
      <c r="I4" s="50">
        <v>2</v>
      </c>
      <c r="J4" s="50">
        <v>3</v>
      </c>
      <c r="K4" s="50">
        <v>4</v>
      </c>
      <c r="L4" s="50">
        <v>5</v>
      </c>
      <c r="M4" s="50">
        <v>6</v>
      </c>
      <c r="N4" s="140">
        <v>7</v>
      </c>
      <c r="O4" s="50">
        <v>0</v>
      </c>
      <c r="P4" s="133">
        <v>0</v>
      </c>
      <c r="Q4" s="284"/>
      <c r="R4" s="562"/>
      <c r="S4" s="605"/>
      <c r="T4" s="715"/>
    </row>
    <row r="5" spans="1:20" ht="15.75" customHeight="1" thickTop="1" x14ac:dyDescent="0.25">
      <c r="A5" s="712" t="s">
        <v>4</v>
      </c>
      <c r="B5" s="685" t="s">
        <v>26</v>
      </c>
      <c r="C5" s="237"/>
      <c r="D5" s="687"/>
      <c r="E5" s="687"/>
      <c r="F5" s="167"/>
      <c r="G5" s="130" t="s">
        <v>56</v>
      </c>
      <c r="H5" s="214">
        <v>0</v>
      </c>
      <c r="I5" s="214">
        <v>15</v>
      </c>
      <c r="J5" s="214">
        <v>5</v>
      </c>
      <c r="K5" s="214">
        <v>7</v>
      </c>
      <c r="L5" s="214">
        <v>0</v>
      </c>
      <c r="M5" s="214">
        <v>0</v>
      </c>
      <c r="N5" s="214">
        <v>11</v>
      </c>
      <c r="O5" s="161">
        <f>SUM(H5:N5)</f>
        <v>38</v>
      </c>
      <c r="P5" s="706">
        <f>O5+O6</f>
        <v>42</v>
      </c>
      <c r="Q5" s="292"/>
      <c r="R5" s="687"/>
      <c r="S5" s="687"/>
      <c r="T5" s="705" t="e">
        <f>D5+E5+#REF!+P5+R5+S5</f>
        <v>#REF!</v>
      </c>
    </row>
    <row r="6" spans="1:20" ht="15" customHeight="1" x14ac:dyDescent="0.25">
      <c r="A6" s="668"/>
      <c r="B6" s="686"/>
      <c r="C6" s="238"/>
      <c r="D6" s="688"/>
      <c r="E6" s="688"/>
      <c r="F6" s="168"/>
      <c r="G6" s="131" t="s">
        <v>57</v>
      </c>
      <c r="H6" s="214">
        <v>0</v>
      </c>
      <c r="I6" s="214">
        <v>0</v>
      </c>
      <c r="J6" s="214">
        <v>2</v>
      </c>
      <c r="K6" s="214">
        <v>0</v>
      </c>
      <c r="L6" s="214">
        <v>0</v>
      </c>
      <c r="M6" s="214">
        <v>0</v>
      </c>
      <c r="N6" s="214">
        <v>2</v>
      </c>
      <c r="O6" s="159">
        <f>SUM(H6:N6)</f>
        <v>4</v>
      </c>
      <c r="P6" s="675"/>
      <c r="Q6" s="293"/>
      <c r="R6" s="688"/>
      <c r="S6" s="688"/>
      <c r="T6" s="684"/>
    </row>
    <row r="7" spans="1:20" s="83" customFormat="1" ht="15" customHeight="1" x14ac:dyDescent="0.25">
      <c r="A7" s="668" t="s">
        <v>7</v>
      </c>
      <c r="B7" s="686" t="s">
        <v>10</v>
      </c>
      <c r="C7" s="238"/>
      <c r="D7" s="688"/>
      <c r="E7" s="688"/>
      <c r="F7" s="162"/>
      <c r="G7" s="131" t="s">
        <v>56</v>
      </c>
      <c r="H7" s="214">
        <v>26</v>
      </c>
      <c r="I7" s="214">
        <v>24</v>
      </c>
      <c r="J7" s="214">
        <v>5</v>
      </c>
      <c r="K7" s="214">
        <v>10</v>
      </c>
      <c r="L7" s="214">
        <v>19</v>
      </c>
      <c r="M7" s="214">
        <v>46</v>
      </c>
      <c r="N7" s="214">
        <v>44</v>
      </c>
      <c r="O7" s="159">
        <f t="shared" ref="O7:O11" si="0">SUM(H7:N7)</f>
        <v>174</v>
      </c>
      <c r="P7" s="675">
        <f t="shared" ref="P7" si="1">O7+O8</f>
        <v>231</v>
      </c>
      <c r="Q7" s="293"/>
      <c r="R7" s="688"/>
      <c r="S7" s="688"/>
      <c r="T7" s="684" t="e">
        <f>D7+E7+#REF!+P7+R7+S7</f>
        <v>#REF!</v>
      </c>
    </row>
    <row r="8" spans="1:20" s="83" customFormat="1" ht="15" customHeight="1" x14ac:dyDescent="0.25">
      <c r="A8" s="668"/>
      <c r="B8" s="686"/>
      <c r="C8" s="238"/>
      <c r="D8" s="688"/>
      <c r="E8" s="688"/>
      <c r="F8" s="162"/>
      <c r="G8" s="131" t="s">
        <v>57</v>
      </c>
      <c r="H8" s="214">
        <v>9</v>
      </c>
      <c r="I8" s="214">
        <v>9</v>
      </c>
      <c r="J8" s="214">
        <v>3</v>
      </c>
      <c r="K8" s="214">
        <v>5</v>
      </c>
      <c r="L8" s="214">
        <v>7</v>
      </c>
      <c r="M8" s="214">
        <v>14</v>
      </c>
      <c r="N8" s="214">
        <v>10</v>
      </c>
      <c r="O8" s="159">
        <v>57</v>
      </c>
      <c r="P8" s="675"/>
      <c r="Q8" s="293"/>
      <c r="R8" s="688"/>
      <c r="S8" s="688"/>
      <c r="T8" s="684"/>
    </row>
    <row r="9" spans="1:20" s="83" customFormat="1" ht="15" customHeight="1" x14ac:dyDescent="0.25">
      <c r="A9" s="668" t="s">
        <v>8</v>
      </c>
      <c r="B9" s="717" t="s">
        <v>144</v>
      </c>
      <c r="C9" s="239"/>
      <c r="D9" s="688"/>
      <c r="E9" s="688"/>
      <c r="F9" s="162"/>
      <c r="G9" s="131" t="s">
        <v>56</v>
      </c>
      <c r="H9" s="214">
        <v>4</v>
      </c>
      <c r="I9" s="214">
        <v>0</v>
      </c>
      <c r="J9" s="214">
        <v>1</v>
      </c>
      <c r="K9" s="214">
        <v>0</v>
      </c>
      <c r="L9" s="214">
        <v>7</v>
      </c>
      <c r="M9" s="214">
        <v>0</v>
      </c>
      <c r="N9" s="214">
        <v>11</v>
      </c>
      <c r="O9" s="159">
        <f t="shared" si="0"/>
        <v>23</v>
      </c>
      <c r="P9" s="675">
        <f t="shared" ref="P9" si="2">O9+O10</f>
        <v>52</v>
      </c>
      <c r="Q9" s="293"/>
      <c r="R9" s="688"/>
      <c r="S9" s="688"/>
      <c r="T9" s="684" t="e">
        <f>D9+E9+#REF!+P9+R9+S9</f>
        <v>#REF!</v>
      </c>
    </row>
    <row r="10" spans="1:20" s="83" customFormat="1" ht="15" customHeight="1" x14ac:dyDescent="0.25">
      <c r="A10" s="668"/>
      <c r="B10" s="717"/>
      <c r="C10" s="239"/>
      <c r="D10" s="688"/>
      <c r="E10" s="688"/>
      <c r="F10" s="162"/>
      <c r="G10" s="131" t="s">
        <v>57</v>
      </c>
      <c r="H10" s="214">
        <v>5</v>
      </c>
      <c r="I10" s="214">
        <v>1</v>
      </c>
      <c r="J10" s="214">
        <v>5</v>
      </c>
      <c r="K10" s="214">
        <v>0</v>
      </c>
      <c r="L10" s="214">
        <v>8</v>
      </c>
      <c r="M10" s="214">
        <v>0</v>
      </c>
      <c r="N10" s="214">
        <v>10</v>
      </c>
      <c r="O10" s="159">
        <f t="shared" si="0"/>
        <v>29</v>
      </c>
      <c r="P10" s="675"/>
      <c r="Q10" s="293"/>
      <c r="R10" s="688"/>
      <c r="S10" s="688"/>
      <c r="T10" s="684"/>
    </row>
    <row r="11" spans="1:20" s="83" customFormat="1" ht="15" customHeight="1" x14ac:dyDescent="0.25">
      <c r="A11" s="668" t="s">
        <v>9</v>
      </c>
      <c r="B11" s="721" t="s">
        <v>78</v>
      </c>
      <c r="C11" s="239"/>
      <c r="D11" s="688"/>
      <c r="E11" s="688"/>
      <c r="F11" s="162"/>
      <c r="G11" s="131" t="s">
        <v>56</v>
      </c>
      <c r="H11" s="214">
        <v>5</v>
      </c>
      <c r="I11" s="214">
        <v>4</v>
      </c>
      <c r="J11" s="214">
        <v>10</v>
      </c>
      <c r="K11" s="214">
        <v>19</v>
      </c>
      <c r="L11" s="214">
        <v>16</v>
      </c>
      <c r="M11" s="214">
        <v>28</v>
      </c>
      <c r="N11" s="214">
        <v>33</v>
      </c>
      <c r="O11" s="159">
        <f t="shared" si="0"/>
        <v>115</v>
      </c>
      <c r="P11" s="675">
        <f t="shared" ref="P11:P13" si="3">O11+O12</f>
        <v>165</v>
      </c>
      <c r="Q11" s="293"/>
      <c r="R11" s="688"/>
      <c r="S11" s="688"/>
      <c r="T11" s="684" t="e">
        <f>D11+E11+#REF!+P11+R11+S11</f>
        <v>#REF!</v>
      </c>
    </row>
    <row r="12" spans="1:20" s="83" customFormat="1" ht="15" customHeight="1" x14ac:dyDescent="0.25">
      <c r="A12" s="668"/>
      <c r="B12" s="721"/>
      <c r="C12" s="239"/>
      <c r="D12" s="688"/>
      <c r="E12" s="688"/>
      <c r="F12" s="162"/>
      <c r="G12" s="131" t="s">
        <v>57</v>
      </c>
      <c r="H12" s="214">
        <v>2</v>
      </c>
      <c r="I12" s="214">
        <v>3</v>
      </c>
      <c r="J12" s="214">
        <v>3</v>
      </c>
      <c r="K12" s="214">
        <v>5</v>
      </c>
      <c r="L12" s="214">
        <v>8</v>
      </c>
      <c r="M12" s="214">
        <v>9</v>
      </c>
      <c r="N12" s="214">
        <v>20</v>
      </c>
      <c r="O12" s="159">
        <f>SUM(H12:N12)</f>
        <v>50</v>
      </c>
      <c r="P12" s="675"/>
      <c r="Q12" s="293"/>
      <c r="R12" s="688"/>
      <c r="S12" s="688"/>
      <c r="T12" s="684"/>
    </row>
    <row r="13" spans="1:20" s="83" customFormat="1" ht="15" customHeight="1" x14ac:dyDescent="0.25">
      <c r="A13" s="668" t="s">
        <v>11</v>
      </c>
      <c r="B13" s="669" t="s">
        <v>58</v>
      </c>
      <c r="C13" s="240"/>
      <c r="D13" s="671"/>
      <c r="E13" s="671"/>
      <c r="F13" s="163"/>
      <c r="G13" s="131" t="s">
        <v>56</v>
      </c>
      <c r="H13" s="214">
        <v>12</v>
      </c>
      <c r="I13" s="214">
        <v>4</v>
      </c>
      <c r="J13" s="214">
        <v>2</v>
      </c>
      <c r="K13" s="214">
        <v>1</v>
      </c>
      <c r="L13" s="214">
        <v>0</v>
      </c>
      <c r="M13" s="214">
        <v>0</v>
      </c>
      <c r="N13" s="214">
        <v>0</v>
      </c>
      <c r="O13" s="159">
        <f t="shared" ref="O13:O14" si="4">SUM(H13:N13)</f>
        <v>19</v>
      </c>
      <c r="P13" s="675">
        <f t="shared" si="3"/>
        <v>26</v>
      </c>
      <c r="Q13" s="294"/>
      <c r="R13" s="671"/>
      <c r="S13" s="671"/>
      <c r="T13" s="673"/>
    </row>
    <row r="14" spans="1:20" s="83" customFormat="1" ht="15" customHeight="1" thickBot="1" x14ac:dyDescent="0.3">
      <c r="A14" s="668"/>
      <c r="B14" s="670"/>
      <c r="C14" s="240"/>
      <c r="D14" s="672"/>
      <c r="E14" s="672"/>
      <c r="F14" s="343"/>
      <c r="G14" s="132" t="s">
        <v>57</v>
      </c>
      <c r="H14" s="214">
        <v>7</v>
      </c>
      <c r="I14" s="214">
        <v>0</v>
      </c>
      <c r="J14" s="214">
        <v>0</v>
      </c>
      <c r="K14" s="214">
        <v>0</v>
      </c>
      <c r="L14" s="214">
        <v>0</v>
      </c>
      <c r="M14" s="214">
        <v>0</v>
      </c>
      <c r="N14" s="214">
        <v>0</v>
      </c>
      <c r="O14" s="159">
        <f t="shared" si="4"/>
        <v>7</v>
      </c>
      <c r="P14" s="675"/>
      <c r="Q14" s="294"/>
      <c r="R14" s="672"/>
      <c r="S14" s="672"/>
      <c r="T14" s="674"/>
    </row>
    <row r="15" spans="1:20" ht="17.25" thickBot="1" x14ac:dyDescent="0.3">
      <c r="A15" s="43">
        <v>6</v>
      </c>
      <c r="B15" s="44" t="s">
        <v>15</v>
      </c>
      <c r="C15" s="44"/>
      <c r="D15" s="41">
        <f>SUM(D5:D14)</f>
        <v>0</v>
      </c>
      <c r="E15" s="41">
        <f>SUM(E5:E14)</f>
        <v>0</v>
      </c>
      <c r="F15" s="51"/>
      <c r="G15" s="51"/>
      <c r="H15" s="45">
        <f t="shared" ref="H15:P15" si="5">SUM(H5:H14)</f>
        <v>70</v>
      </c>
      <c r="I15" s="46">
        <f t="shared" si="5"/>
        <v>60</v>
      </c>
      <c r="J15" s="46">
        <f t="shared" si="5"/>
        <v>36</v>
      </c>
      <c r="K15" s="46">
        <f t="shared" si="5"/>
        <v>47</v>
      </c>
      <c r="L15" s="46">
        <f t="shared" si="5"/>
        <v>65</v>
      </c>
      <c r="M15" s="46">
        <f t="shared" si="5"/>
        <v>97</v>
      </c>
      <c r="N15" s="137">
        <f t="shared" si="5"/>
        <v>141</v>
      </c>
      <c r="O15" s="138">
        <f t="shared" si="5"/>
        <v>516</v>
      </c>
      <c r="P15" s="47">
        <f t="shared" si="5"/>
        <v>516</v>
      </c>
      <c r="Q15" s="47"/>
      <c r="R15" s="41">
        <f>SUM(R5:R14)</f>
        <v>0</v>
      </c>
      <c r="S15" s="48">
        <f>SUM(S5:S14)</f>
        <v>0</v>
      </c>
      <c r="T15" s="136" t="e">
        <f>SUM(T5:T14)</f>
        <v>#REF!</v>
      </c>
    </row>
    <row r="16" spans="1:20" ht="15.75" thickTop="1" x14ac:dyDescent="0.25"/>
    <row r="18" spans="2:2" x14ac:dyDescent="0.25">
      <c r="B18" s="83" t="s">
        <v>28</v>
      </c>
    </row>
    <row r="27" spans="2:2" s="83" customFormat="1" x14ac:dyDescent="0.25"/>
    <row r="28" spans="2:2" s="83" customFormat="1" x14ac:dyDescent="0.25"/>
    <row r="29" spans="2:2" s="83" customFormat="1" x14ac:dyDescent="0.25"/>
    <row r="32" spans="2:2" s="83" customFormat="1" x14ac:dyDescent="0.25"/>
    <row r="33" spans="1:23" s="83" customFormat="1" x14ac:dyDescent="0.25"/>
    <row r="34" spans="1:23" s="83" customFormat="1" x14ac:dyDescent="0.25"/>
    <row r="35" spans="1:23" s="83" customFormat="1" x14ac:dyDescent="0.25"/>
    <row r="37" spans="1:23" ht="15.75" x14ac:dyDescent="0.25">
      <c r="A37" s="689" t="s">
        <v>231</v>
      </c>
      <c r="B37" s="689"/>
      <c r="C37" s="689"/>
      <c r="D37" s="689"/>
      <c r="E37" s="689"/>
      <c r="F37" s="689"/>
      <c r="G37" s="689"/>
      <c r="H37" s="689"/>
      <c r="I37" s="689"/>
      <c r="J37" s="689"/>
      <c r="K37" s="689"/>
      <c r="L37" s="689"/>
      <c r="M37" s="689"/>
      <c r="N37" s="689"/>
      <c r="O37" s="689"/>
      <c r="P37" s="689"/>
      <c r="Q37" s="689"/>
      <c r="R37" s="689"/>
      <c r="S37" s="689"/>
      <c r="T37" s="689"/>
    </row>
    <row r="38" spans="1:23" ht="19.5" thickBot="1" x14ac:dyDescent="0.35">
      <c r="A38" s="105"/>
      <c r="B38" s="103"/>
      <c r="C38" s="103"/>
      <c r="D38" s="105"/>
      <c r="E38" s="105"/>
      <c r="F38" s="106"/>
      <c r="G38" s="105"/>
      <c r="H38" s="105"/>
      <c r="I38" s="105"/>
      <c r="J38" s="83"/>
      <c r="K38" s="83"/>
      <c r="L38" s="105"/>
      <c r="M38" s="105"/>
      <c r="N38" s="107" t="s">
        <v>134</v>
      </c>
      <c r="O38" s="107"/>
      <c r="P38" s="107"/>
      <c r="Q38" s="107"/>
      <c r="R38" s="105"/>
      <c r="S38" s="105"/>
      <c r="T38" s="144">
        <v>2.5</v>
      </c>
    </row>
    <row r="39" spans="1:23" ht="16.5" customHeight="1" thickTop="1" x14ac:dyDescent="0.25">
      <c r="A39" s="522" t="s">
        <v>0</v>
      </c>
      <c r="B39" s="620" t="s">
        <v>1</v>
      </c>
      <c r="C39" s="698" t="s">
        <v>2</v>
      </c>
      <c r="D39" s="710" t="s">
        <v>29</v>
      </c>
      <c r="E39" s="695" t="s">
        <v>30</v>
      </c>
      <c r="F39" s="726" t="s">
        <v>161</v>
      </c>
      <c r="G39" s="727"/>
      <c r="H39" s="727"/>
      <c r="I39" s="727"/>
      <c r="J39" s="727"/>
      <c r="K39" s="727"/>
      <c r="L39" s="727"/>
      <c r="M39" s="727"/>
      <c r="N39" s="727"/>
      <c r="O39" s="727"/>
      <c r="P39" s="728"/>
      <c r="Q39" s="560" t="s">
        <v>194</v>
      </c>
      <c r="R39" s="707" t="s">
        <v>157</v>
      </c>
      <c r="S39" s="603" t="s">
        <v>162</v>
      </c>
      <c r="T39" s="713" t="s">
        <v>33</v>
      </c>
      <c r="U39" s="713" t="s">
        <v>246</v>
      </c>
      <c r="V39" s="651" t="s">
        <v>229</v>
      </c>
      <c r="W39" s="654" t="s">
        <v>3</v>
      </c>
    </row>
    <row r="40" spans="1:23" ht="54.75" customHeight="1" x14ac:dyDescent="0.25">
      <c r="A40" s="640"/>
      <c r="B40" s="621"/>
      <c r="C40" s="699"/>
      <c r="D40" s="696"/>
      <c r="E40" s="696"/>
      <c r="F40" s="722" t="s">
        <v>159</v>
      </c>
      <c r="G40" s="724" t="s">
        <v>51</v>
      </c>
      <c r="H40" s="248" t="s">
        <v>35</v>
      </c>
      <c r="I40" s="49" t="s">
        <v>36</v>
      </c>
      <c r="J40" s="49" t="s">
        <v>37</v>
      </c>
      <c r="K40" s="49" t="s">
        <v>52</v>
      </c>
      <c r="L40" s="126" t="s">
        <v>53</v>
      </c>
      <c r="M40" s="126" t="s">
        <v>54</v>
      </c>
      <c r="N40" s="139" t="s">
        <v>55</v>
      </c>
      <c r="O40" s="49" t="s">
        <v>139</v>
      </c>
      <c r="P40" s="109" t="s">
        <v>140</v>
      </c>
      <c r="Q40" s="561"/>
      <c r="R40" s="708"/>
      <c r="S40" s="604"/>
      <c r="T40" s="714"/>
      <c r="U40" s="714"/>
      <c r="V40" s="652"/>
      <c r="W40" s="655"/>
    </row>
    <row r="41" spans="1:23" ht="15.75" customHeight="1" thickBot="1" x14ac:dyDescent="0.3">
      <c r="A41" s="523"/>
      <c r="B41" s="622"/>
      <c r="C41" s="700"/>
      <c r="D41" s="711"/>
      <c r="E41" s="697"/>
      <c r="F41" s="723"/>
      <c r="G41" s="725"/>
      <c r="H41" s="50">
        <v>1</v>
      </c>
      <c r="I41" s="50">
        <v>2</v>
      </c>
      <c r="J41" s="50">
        <v>3</v>
      </c>
      <c r="K41" s="50">
        <v>4</v>
      </c>
      <c r="L41" s="50">
        <v>5</v>
      </c>
      <c r="M41" s="50">
        <v>6</v>
      </c>
      <c r="N41" s="140">
        <v>7</v>
      </c>
      <c r="O41" s="50">
        <v>8</v>
      </c>
      <c r="P41" s="133">
        <v>9</v>
      </c>
      <c r="Q41" s="562"/>
      <c r="R41" s="709"/>
      <c r="S41" s="605"/>
      <c r="T41" s="715"/>
      <c r="U41" s="715"/>
      <c r="V41" s="653"/>
      <c r="W41" s="656"/>
    </row>
    <row r="42" spans="1:23" ht="16.5" customHeight="1" thickTop="1" x14ac:dyDescent="0.25">
      <c r="A42" s="712" t="s">
        <v>4</v>
      </c>
      <c r="B42" s="690" t="s">
        <v>26</v>
      </c>
      <c r="C42" s="701" t="s">
        <v>24</v>
      </c>
      <c r="D42" s="692"/>
      <c r="E42" s="692"/>
      <c r="F42" s="716">
        <v>1096</v>
      </c>
      <c r="G42" s="246" t="s">
        <v>56</v>
      </c>
      <c r="H42" s="214">
        <f t="shared" ref="H42:N50" si="6">H5*2.5</f>
        <v>0</v>
      </c>
      <c r="I42" s="214">
        <f t="shared" si="6"/>
        <v>37.5</v>
      </c>
      <c r="J42" s="214">
        <f t="shared" si="6"/>
        <v>12.5</v>
      </c>
      <c r="K42" s="214">
        <f t="shared" si="6"/>
        <v>17.5</v>
      </c>
      <c r="L42" s="214">
        <f t="shared" si="6"/>
        <v>0</v>
      </c>
      <c r="M42" s="214">
        <f t="shared" si="6"/>
        <v>0</v>
      </c>
      <c r="N42" s="214">
        <f t="shared" si="6"/>
        <v>27.5</v>
      </c>
      <c r="O42" s="214">
        <f t="shared" ref="O42:O43" si="7">SUM(H42:N42)</f>
        <v>95</v>
      </c>
      <c r="P42" s="694">
        <f>O42+O43</f>
        <v>105</v>
      </c>
      <c r="Q42" s="683">
        <v>0</v>
      </c>
      <c r="R42" s="693">
        <v>0</v>
      </c>
      <c r="S42" s="693">
        <v>0</v>
      </c>
      <c r="T42" s="684">
        <f t="shared" ref="T42:T44" si="8">D42+E42+F42+P42+Q42+R42+S42</f>
        <v>1201</v>
      </c>
      <c r="U42" s="705">
        <f>T42*44.87</f>
        <v>53888.869999999995</v>
      </c>
      <c r="V42" s="461"/>
      <c r="W42" s="660">
        <f>U42/12</f>
        <v>4490.7391666666663</v>
      </c>
    </row>
    <row r="43" spans="1:23" ht="15.75" customHeight="1" x14ac:dyDescent="0.25">
      <c r="A43" s="668"/>
      <c r="B43" s="691"/>
      <c r="C43" s="677"/>
      <c r="D43" s="679"/>
      <c r="E43" s="679"/>
      <c r="F43" s="680"/>
      <c r="G43" s="247" t="s">
        <v>57</v>
      </c>
      <c r="H43" s="214">
        <f t="shared" si="6"/>
        <v>0</v>
      </c>
      <c r="I43" s="214">
        <f t="shared" si="6"/>
        <v>0</v>
      </c>
      <c r="J43" s="214">
        <f t="shared" si="6"/>
        <v>5</v>
      </c>
      <c r="K43" s="214">
        <f t="shared" si="6"/>
        <v>0</v>
      </c>
      <c r="L43" s="214">
        <f t="shared" si="6"/>
        <v>0</v>
      </c>
      <c r="M43" s="214">
        <f t="shared" si="6"/>
        <v>0</v>
      </c>
      <c r="N43" s="214">
        <f t="shared" si="6"/>
        <v>5</v>
      </c>
      <c r="O43" s="214">
        <f t="shared" si="7"/>
        <v>10</v>
      </c>
      <c r="P43" s="681"/>
      <c r="Q43" s="594"/>
      <c r="R43" s="682"/>
      <c r="S43" s="682"/>
      <c r="T43" s="684"/>
      <c r="U43" s="684"/>
      <c r="V43" s="464"/>
      <c r="W43" s="660"/>
    </row>
    <row r="44" spans="1:23" ht="15" customHeight="1" x14ac:dyDescent="0.25">
      <c r="A44" s="668" t="s">
        <v>7</v>
      </c>
      <c r="B44" s="691" t="s">
        <v>10</v>
      </c>
      <c r="C44" s="677" t="s">
        <v>6</v>
      </c>
      <c r="D44" s="679">
        <v>700</v>
      </c>
      <c r="E44" s="679"/>
      <c r="F44" s="680">
        <v>2405</v>
      </c>
      <c r="G44" s="247" t="s">
        <v>56</v>
      </c>
      <c r="H44" s="214">
        <f t="shared" si="6"/>
        <v>65</v>
      </c>
      <c r="I44" s="214">
        <f t="shared" si="6"/>
        <v>60</v>
      </c>
      <c r="J44" s="214">
        <f t="shared" si="6"/>
        <v>12.5</v>
      </c>
      <c r="K44" s="214">
        <f t="shared" si="6"/>
        <v>25</v>
      </c>
      <c r="L44" s="214">
        <f t="shared" si="6"/>
        <v>47.5</v>
      </c>
      <c r="M44" s="214">
        <f t="shared" si="6"/>
        <v>115</v>
      </c>
      <c r="N44" s="214">
        <f t="shared" si="6"/>
        <v>110</v>
      </c>
      <c r="O44" s="214">
        <f t="shared" ref="O44:O45" si="9">SUM(H44:N44)</f>
        <v>435</v>
      </c>
      <c r="P44" s="681">
        <f t="shared" ref="P44:P46" si="10">O44+O45</f>
        <v>577.5</v>
      </c>
      <c r="Q44" s="683">
        <v>80</v>
      </c>
      <c r="R44" s="682"/>
      <c r="S44" s="682">
        <v>250</v>
      </c>
      <c r="T44" s="684">
        <f t="shared" si="8"/>
        <v>4012.5</v>
      </c>
      <c r="U44" s="684">
        <f>T44*44.87</f>
        <v>180040.875</v>
      </c>
      <c r="V44" s="462">
        <f>(U44+U48)/2</f>
        <v>150067.715</v>
      </c>
      <c r="W44" s="660">
        <f t="shared" ref="W44" si="11">V45/12</f>
        <v>13756.207208333333</v>
      </c>
    </row>
    <row r="45" spans="1:23" ht="15" customHeight="1" x14ac:dyDescent="0.25">
      <c r="A45" s="668"/>
      <c r="B45" s="691"/>
      <c r="C45" s="677"/>
      <c r="D45" s="679"/>
      <c r="E45" s="679"/>
      <c r="F45" s="680"/>
      <c r="G45" s="247" t="s">
        <v>57</v>
      </c>
      <c r="H45" s="214">
        <f t="shared" si="6"/>
        <v>22.5</v>
      </c>
      <c r="I45" s="214">
        <f t="shared" si="6"/>
        <v>22.5</v>
      </c>
      <c r="J45" s="214">
        <f t="shared" si="6"/>
        <v>7.5</v>
      </c>
      <c r="K45" s="214">
        <f t="shared" si="6"/>
        <v>12.5</v>
      </c>
      <c r="L45" s="214">
        <f t="shared" si="6"/>
        <v>17.5</v>
      </c>
      <c r="M45" s="214">
        <f t="shared" si="6"/>
        <v>35</v>
      </c>
      <c r="N45" s="214">
        <f t="shared" si="6"/>
        <v>25</v>
      </c>
      <c r="O45" s="214">
        <f t="shared" si="9"/>
        <v>142.5</v>
      </c>
      <c r="P45" s="681"/>
      <c r="Q45" s="594"/>
      <c r="R45" s="682"/>
      <c r="S45" s="682"/>
      <c r="T45" s="684"/>
      <c r="U45" s="684"/>
      <c r="V45" s="468">
        <f>V44*1.1</f>
        <v>165074.4865</v>
      </c>
      <c r="W45" s="660"/>
    </row>
    <row r="46" spans="1:23" s="83" customFormat="1" ht="15" customHeight="1" x14ac:dyDescent="0.25">
      <c r="A46" s="668" t="s">
        <v>8</v>
      </c>
      <c r="B46" s="676" t="s">
        <v>144</v>
      </c>
      <c r="C46" s="677" t="s">
        <v>6</v>
      </c>
      <c r="D46" s="679"/>
      <c r="E46" s="679">
        <v>100</v>
      </c>
      <c r="F46" s="680">
        <v>1284</v>
      </c>
      <c r="G46" s="247" t="s">
        <v>56</v>
      </c>
      <c r="H46" s="214">
        <f t="shared" si="6"/>
        <v>10</v>
      </c>
      <c r="I46" s="214">
        <f t="shared" si="6"/>
        <v>0</v>
      </c>
      <c r="J46" s="214">
        <f t="shared" si="6"/>
        <v>2.5</v>
      </c>
      <c r="K46" s="214">
        <f t="shared" si="6"/>
        <v>0</v>
      </c>
      <c r="L46" s="214">
        <f t="shared" si="6"/>
        <v>17.5</v>
      </c>
      <c r="M46" s="214">
        <f t="shared" si="6"/>
        <v>0</v>
      </c>
      <c r="N46" s="214">
        <f t="shared" si="6"/>
        <v>27.5</v>
      </c>
      <c r="O46" s="214">
        <f t="shared" ref="O46:O51" si="12">SUM(H46:N46)</f>
        <v>57.5</v>
      </c>
      <c r="P46" s="681">
        <f t="shared" si="10"/>
        <v>130</v>
      </c>
      <c r="Q46" s="683">
        <v>80</v>
      </c>
      <c r="R46" s="682"/>
      <c r="S46" s="682">
        <v>250</v>
      </c>
      <c r="T46" s="684">
        <f t="shared" ref="T46" si="13">D46+E46+F46+P46+Q46+R46+S46</f>
        <v>1844</v>
      </c>
      <c r="U46" s="684">
        <f>T46*44.87</f>
        <v>82740.28</v>
      </c>
      <c r="V46" s="462"/>
      <c r="W46" s="660">
        <f>U46/12</f>
        <v>6895.0233333333335</v>
      </c>
    </row>
    <row r="47" spans="1:23" s="83" customFormat="1" ht="15" customHeight="1" x14ac:dyDescent="0.25">
      <c r="A47" s="668"/>
      <c r="B47" s="676"/>
      <c r="C47" s="677"/>
      <c r="D47" s="679"/>
      <c r="E47" s="679"/>
      <c r="F47" s="680"/>
      <c r="G47" s="247" t="s">
        <v>57</v>
      </c>
      <c r="H47" s="214">
        <f t="shared" si="6"/>
        <v>12.5</v>
      </c>
      <c r="I47" s="214">
        <f t="shared" si="6"/>
        <v>2.5</v>
      </c>
      <c r="J47" s="214">
        <f t="shared" si="6"/>
        <v>12.5</v>
      </c>
      <c r="K47" s="214">
        <f t="shared" si="6"/>
        <v>0</v>
      </c>
      <c r="L47" s="214">
        <f t="shared" si="6"/>
        <v>20</v>
      </c>
      <c r="M47" s="214">
        <f t="shared" si="6"/>
        <v>0</v>
      </c>
      <c r="N47" s="214">
        <f t="shared" si="6"/>
        <v>25</v>
      </c>
      <c r="O47" s="214">
        <f t="shared" si="12"/>
        <v>72.5</v>
      </c>
      <c r="P47" s="681"/>
      <c r="Q47" s="594"/>
      <c r="R47" s="682"/>
      <c r="S47" s="682"/>
      <c r="T47" s="684"/>
      <c r="U47" s="684"/>
      <c r="V47" s="465"/>
      <c r="W47" s="660"/>
    </row>
    <row r="48" spans="1:23" s="83" customFormat="1" ht="15" customHeight="1" x14ac:dyDescent="0.25">
      <c r="A48" s="668" t="s">
        <v>9</v>
      </c>
      <c r="B48" s="676" t="s">
        <v>78</v>
      </c>
      <c r="C48" s="677" t="s">
        <v>16</v>
      </c>
      <c r="D48" s="679"/>
      <c r="E48" s="678">
        <v>100</v>
      </c>
      <c r="F48" s="680">
        <v>1684</v>
      </c>
      <c r="G48" s="247" t="s">
        <v>56</v>
      </c>
      <c r="H48" s="214">
        <f t="shared" si="6"/>
        <v>12.5</v>
      </c>
      <c r="I48" s="214">
        <f t="shared" si="6"/>
        <v>10</v>
      </c>
      <c r="J48" s="214">
        <f t="shared" si="6"/>
        <v>25</v>
      </c>
      <c r="K48" s="214">
        <f t="shared" si="6"/>
        <v>47.5</v>
      </c>
      <c r="L48" s="214">
        <f t="shared" si="6"/>
        <v>40</v>
      </c>
      <c r="M48" s="214">
        <f t="shared" si="6"/>
        <v>70</v>
      </c>
      <c r="N48" s="214">
        <f t="shared" si="6"/>
        <v>82.5</v>
      </c>
      <c r="O48" s="214">
        <f t="shared" si="12"/>
        <v>287.5</v>
      </c>
      <c r="P48" s="681">
        <f t="shared" ref="P48" si="14">O48+O49</f>
        <v>412.5</v>
      </c>
      <c r="Q48" s="589">
        <v>80</v>
      </c>
      <c r="R48" s="682"/>
      <c r="S48" s="682">
        <v>400</v>
      </c>
      <c r="T48" s="684">
        <f>D48+E48+F48+P48+Q48+R48+S48</f>
        <v>2676.5</v>
      </c>
      <c r="U48" s="684">
        <f>T48*44.87</f>
        <v>120094.55499999999</v>
      </c>
      <c r="V48" s="462">
        <f>(U48+U44)/2</f>
        <v>150067.715</v>
      </c>
      <c r="W48" s="662">
        <f>V49/12</f>
        <v>11255.078625</v>
      </c>
    </row>
    <row r="49" spans="1:23" s="83" customFormat="1" ht="15.75" customHeight="1" x14ac:dyDescent="0.25">
      <c r="A49" s="668"/>
      <c r="B49" s="676"/>
      <c r="C49" s="677"/>
      <c r="D49" s="679"/>
      <c r="E49" s="678"/>
      <c r="F49" s="680"/>
      <c r="G49" s="247" t="s">
        <v>57</v>
      </c>
      <c r="H49" s="214">
        <f t="shared" si="6"/>
        <v>5</v>
      </c>
      <c r="I49" s="214">
        <f t="shared" si="6"/>
        <v>7.5</v>
      </c>
      <c r="J49" s="214">
        <f t="shared" si="6"/>
        <v>7.5</v>
      </c>
      <c r="K49" s="214">
        <f t="shared" si="6"/>
        <v>12.5</v>
      </c>
      <c r="L49" s="214">
        <f t="shared" si="6"/>
        <v>20</v>
      </c>
      <c r="M49" s="214">
        <f t="shared" si="6"/>
        <v>22.5</v>
      </c>
      <c r="N49" s="214">
        <f t="shared" si="6"/>
        <v>50</v>
      </c>
      <c r="O49" s="214">
        <f t="shared" si="12"/>
        <v>125</v>
      </c>
      <c r="P49" s="681"/>
      <c r="Q49" s="590"/>
      <c r="R49" s="682"/>
      <c r="S49" s="682"/>
      <c r="T49" s="684"/>
      <c r="U49" s="684"/>
      <c r="V49" s="468">
        <f>V48*0.9</f>
        <v>135060.94349999999</v>
      </c>
      <c r="W49" s="660"/>
    </row>
    <row r="50" spans="1:23" s="83" customFormat="1" ht="15.75" customHeight="1" x14ac:dyDescent="0.25">
      <c r="A50" s="666" t="s">
        <v>11</v>
      </c>
      <c r="B50" s="676" t="s">
        <v>14</v>
      </c>
      <c r="C50" s="677" t="s">
        <v>6</v>
      </c>
      <c r="D50" s="678"/>
      <c r="E50" s="679">
        <v>250</v>
      </c>
      <c r="F50" s="680">
        <v>980</v>
      </c>
      <c r="G50" s="247" t="s">
        <v>56</v>
      </c>
      <c r="H50" s="214">
        <f t="shared" si="6"/>
        <v>30</v>
      </c>
      <c r="I50" s="214">
        <f t="shared" si="6"/>
        <v>10</v>
      </c>
      <c r="J50" s="214">
        <f t="shared" si="6"/>
        <v>5</v>
      </c>
      <c r="K50" s="214">
        <f t="shared" si="6"/>
        <v>2.5</v>
      </c>
      <c r="L50" s="214">
        <f t="shared" si="6"/>
        <v>0</v>
      </c>
      <c r="M50" s="214">
        <f t="shared" si="6"/>
        <v>0</v>
      </c>
      <c r="N50" s="214">
        <f t="shared" si="6"/>
        <v>0</v>
      </c>
      <c r="O50" s="214">
        <f t="shared" si="12"/>
        <v>47.5</v>
      </c>
      <c r="P50" s="681">
        <f t="shared" ref="P50" si="15">O50+O51</f>
        <v>65</v>
      </c>
      <c r="Q50" s="683">
        <v>80</v>
      </c>
      <c r="R50" s="682"/>
      <c r="S50" s="682">
        <v>300</v>
      </c>
      <c r="T50" s="684">
        <f>D50+E50+F50+P50+Q50+R50+S50</f>
        <v>1675</v>
      </c>
      <c r="U50" s="684">
        <f>T50*44.87</f>
        <v>75157.25</v>
      </c>
      <c r="V50" s="463"/>
      <c r="W50" s="662">
        <f>U50/12</f>
        <v>6263.104166666667</v>
      </c>
    </row>
    <row r="51" spans="1:23" s="83" customFormat="1" ht="15.75" customHeight="1" thickBot="1" x14ac:dyDescent="0.3">
      <c r="A51" s="667"/>
      <c r="B51" s="676"/>
      <c r="C51" s="677"/>
      <c r="D51" s="678"/>
      <c r="E51" s="679"/>
      <c r="F51" s="680"/>
      <c r="G51" s="247" t="s">
        <v>57</v>
      </c>
      <c r="H51" s="214">
        <f t="shared" ref="H51:N51" si="16">H14*2.5</f>
        <v>17.5</v>
      </c>
      <c r="I51" s="214">
        <f t="shared" si="16"/>
        <v>0</v>
      </c>
      <c r="J51" s="214">
        <f t="shared" si="16"/>
        <v>0</v>
      </c>
      <c r="K51" s="214">
        <f t="shared" si="16"/>
        <v>0</v>
      </c>
      <c r="L51" s="214">
        <f t="shared" si="16"/>
        <v>0</v>
      </c>
      <c r="M51" s="214">
        <f t="shared" si="16"/>
        <v>0</v>
      </c>
      <c r="N51" s="214">
        <f t="shared" si="16"/>
        <v>0</v>
      </c>
      <c r="O51" s="214">
        <f t="shared" si="12"/>
        <v>17.5</v>
      </c>
      <c r="P51" s="681"/>
      <c r="Q51" s="594"/>
      <c r="R51" s="682"/>
      <c r="S51" s="682"/>
      <c r="T51" s="684"/>
      <c r="U51" s="684"/>
      <c r="V51" s="463"/>
      <c r="W51" s="660"/>
    </row>
    <row r="52" spans="1:23" ht="16.5" thickBot="1" x14ac:dyDescent="0.3">
      <c r="A52" s="43">
        <v>5</v>
      </c>
      <c r="B52" s="44" t="s">
        <v>15</v>
      </c>
      <c r="C52" s="44"/>
      <c r="D52" s="203">
        <f>SUM(D42:D51)</f>
        <v>700</v>
      </c>
      <c r="E52" s="203">
        <f>SUM(E42:E51)</f>
        <v>450</v>
      </c>
      <c r="F52" s="204">
        <f>SUM(F42:F51)</f>
        <v>7449</v>
      </c>
      <c r="G52" s="245"/>
      <c r="H52" s="138">
        <f t="shared" ref="H52:U52" si="17">SUM(H42:H51)</f>
        <v>175</v>
      </c>
      <c r="I52" s="138">
        <f t="shared" si="17"/>
        <v>150</v>
      </c>
      <c r="J52" s="138">
        <f t="shared" si="17"/>
        <v>90</v>
      </c>
      <c r="K52" s="138">
        <f t="shared" si="17"/>
        <v>117.5</v>
      </c>
      <c r="L52" s="138">
        <f t="shared" si="17"/>
        <v>162.5</v>
      </c>
      <c r="M52" s="138">
        <f t="shared" si="17"/>
        <v>242.5</v>
      </c>
      <c r="N52" s="137">
        <f t="shared" si="17"/>
        <v>352.5</v>
      </c>
      <c r="O52" s="138">
        <f t="shared" si="17"/>
        <v>1290</v>
      </c>
      <c r="P52" s="215">
        <f t="shared" si="17"/>
        <v>1290</v>
      </c>
      <c r="Q52" s="215">
        <f t="shared" si="17"/>
        <v>320</v>
      </c>
      <c r="R52" s="216">
        <f t="shared" si="17"/>
        <v>0</v>
      </c>
      <c r="S52" s="137">
        <f t="shared" si="17"/>
        <v>1200</v>
      </c>
      <c r="T52" s="160">
        <f t="shared" si="17"/>
        <v>11409</v>
      </c>
      <c r="U52" s="160">
        <f t="shared" si="17"/>
        <v>511921.83</v>
      </c>
      <c r="V52" s="160">
        <f>V49+V45</f>
        <v>300135.43</v>
      </c>
      <c r="W52" s="160">
        <f>SUM(W42:W51)</f>
        <v>42660.152499999997</v>
      </c>
    </row>
    <row r="53" spans="1:23" ht="15.75" thickTop="1" x14ac:dyDescent="0.25"/>
    <row r="54" spans="1:23" x14ac:dyDescent="0.25">
      <c r="B54" s="83" t="s">
        <v>28</v>
      </c>
      <c r="G54" s="83" t="s">
        <v>28</v>
      </c>
    </row>
  </sheetData>
  <mergeCells count="130">
    <mergeCell ref="U48:U49"/>
    <mergeCell ref="W48:W49"/>
    <mergeCell ref="U50:U51"/>
    <mergeCell ref="W50:W51"/>
    <mergeCell ref="U39:U41"/>
    <mergeCell ref="V39:V41"/>
    <mergeCell ref="W39:W41"/>
    <mergeCell ref="U42:U43"/>
    <mergeCell ref="W42:W43"/>
    <mergeCell ref="U44:U45"/>
    <mergeCell ref="W44:W45"/>
    <mergeCell ref="U46:U47"/>
    <mergeCell ref="W46:W47"/>
    <mergeCell ref="A2:A4"/>
    <mergeCell ref="B2:B4"/>
    <mergeCell ref="D2:D4"/>
    <mergeCell ref="E2:E4"/>
    <mergeCell ref="A5:A6"/>
    <mergeCell ref="T39:T41"/>
    <mergeCell ref="F42:F43"/>
    <mergeCell ref="S2:S4"/>
    <mergeCell ref="T2:T4"/>
    <mergeCell ref="A9:A10"/>
    <mergeCell ref="B9:B10"/>
    <mergeCell ref="D9:D10"/>
    <mergeCell ref="E9:E10"/>
    <mergeCell ref="P9:P10"/>
    <mergeCell ref="A42:A43"/>
    <mergeCell ref="G2:G4"/>
    <mergeCell ref="A11:A12"/>
    <mergeCell ref="B11:B12"/>
    <mergeCell ref="F40:F41"/>
    <mergeCell ref="G40:G41"/>
    <mergeCell ref="F39:P39"/>
    <mergeCell ref="A39:A41"/>
    <mergeCell ref="B39:B41"/>
    <mergeCell ref="D39:D41"/>
    <mergeCell ref="T7:T8"/>
    <mergeCell ref="R44:R45"/>
    <mergeCell ref="S44:S45"/>
    <mergeCell ref="C39:C41"/>
    <mergeCell ref="C42:C43"/>
    <mergeCell ref="S48:S49"/>
    <mergeCell ref="H2:P2"/>
    <mergeCell ref="T5:T6"/>
    <mergeCell ref="R9:R10"/>
    <mergeCell ref="S9:S10"/>
    <mergeCell ref="T9:T10"/>
    <mergeCell ref="R2:R4"/>
    <mergeCell ref="R5:R6"/>
    <mergeCell ref="S5:S6"/>
    <mergeCell ref="P5:P6"/>
    <mergeCell ref="D11:D12"/>
    <mergeCell ref="E11:E12"/>
    <mergeCell ref="P11:P12"/>
    <mergeCell ref="T44:T45"/>
    <mergeCell ref="D44:D45"/>
    <mergeCell ref="E44:E45"/>
    <mergeCell ref="S42:S43"/>
    <mergeCell ref="R39:R41"/>
    <mergeCell ref="S39:S41"/>
    <mergeCell ref="P42:P43"/>
    <mergeCell ref="Q39:Q41"/>
    <mergeCell ref="Q42:Q43"/>
    <mergeCell ref="Q44:Q45"/>
    <mergeCell ref="Q46:Q47"/>
    <mergeCell ref="Q48:Q49"/>
    <mergeCell ref="T48:T49"/>
    <mergeCell ref="A48:A49"/>
    <mergeCell ref="A46:A47"/>
    <mergeCell ref="B46:B47"/>
    <mergeCell ref="F44:F45"/>
    <mergeCell ref="T42:T43"/>
    <mergeCell ref="C46:C47"/>
    <mergeCell ref="C48:C49"/>
    <mergeCell ref="E39:E41"/>
    <mergeCell ref="F46:F47"/>
    <mergeCell ref="F48:F49"/>
    <mergeCell ref="P44:P45"/>
    <mergeCell ref="A44:A45"/>
    <mergeCell ref="B44:B45"/>
    <mergeCell ref="C44:C45"/>
    <mergeCell ref="B5:B6"/>
    <mergeCell ref="D5:D6"/>
    <mergeCell ref="E5:E6"/>
    <mergeCell ref="R11:R12"/>
    <mergeCell ref="S11:S12"/>
    <mergeCell ref="T11:T12"/>
    <mergeCell ref="S7:S8"/>
    <mergeCell ref="A37:T37"/>
    <mergeCell ref="D46:D47"/>
    <mergeCell ref="E46:E47"/>
    <mergeCell ref="P46:P47"/>
    <mergeCell ref="R46:R47"/>
    <mergeCell ref="S46:S47"/>
    <mergeCell ref="T46:T47"/>
    <mergeCell ref="A7:A8"/>
    <mergeCell ref="B42:B43"/>
    <mergeCell ref="D42:D43"/>
    <mergeCell ref="B7:B8"/>
    <mergeCell ref="D7:D8"/>
    <mergeCell ref="E7:E8"/>
    <mergeCell ref="P7:P8"/>
    <mergeCell ref="R7:R8"/>
    <mergeCell ref="R42:R43"/>
    <mergeCell ref="E42:E43"/>
    <mergeCell ref="A50:A51"/>
    <mergeCell ref="A13:A14"/>
    <mergeCell ref="B13:B14"/>
    <mergeCell ref="D13:D14"/>
    <mergeCell ref="E13:E14"/>
    <mergeCell ref="R13:R14"/>
    <mergeCell ref="S13:S14"/>
    <mergeCell ref="T13:T14"/>
    <mergeCell ref="P13:P14"/>
    <mergeCell ref="B50:B51"/>
    <mergeCell ref="C50:C51"/>
    <mergeCell ref="D50:D51"/>
    <mergeCell ref="E50:E51"/>
    <mergeCell ref="F50:F51"/>
    <mergeCell ref="P50:P51"/>
    <mergeCell ref="R50:R51"/>
    <mergeCell ref="Q50:Q51"/>
    <mergeCell ref="S50:S51"/>
    <mergeCell ref="T50:T51"/>
    <mergeCell ref="B48:B49"/>
    <mergeCell ref="D48:D49"/>
    <mergeCell ref="E48:E49"/>
    <mergeCell ref="P48:P49"/>
    <mergeCell ref="R48:R49"/>
  </mergeCells>
  <pageMargins left="0.19685039370078741" right="0.11811023622047245" top="0.74803149606299213" bottom="0.74803149606299213" header="0.31496062992125984" footer="0.31496062992125984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43" zoomScale="110" zoomScaleNormal="110" workbookViewId="0">
      <selection activeCell="X47" sqref="X47"/>
    </sheetView>
  </sheetViews>
  <sheetFormatPr defaultRowHeight="15" x14ac:dyDescent="0.25"/>
  <cols>
    <col min="1" max="1" width="3" customWidth="1"/>
    <col min="2" max="2" width="19" customWidth="1"/>
    <col min="3" max="3" width="3.28515625" style="83" customWidth="1"/>
    <col min="4" max="4" width="5" customWidth="1"/>
    <col min="5" max="5" width="5.5703125" customWidth="1"/>
    <col min="6" max="6" width="6.5703125" style="83" customWidth="1"/>
    <col min="7" max="7" width="2.7109375" customWidth="1"/>
    <col min="8" max="8" width="5.5703125" customWidth="1"/>
    <col min="9" max="9" width="5.42578125" customWidth="1"/>
    <col min="10" max="10" width="5.7109375" customWidth="1"/>
    <col min="11" max="11" width="4.85546875" customWidth="1"/>
    <col min="12" max="12" width="5.42578125" customWidth="1"/>
    <col min="13" max="13" width="6.140625" customWidth="1"/>
    <col min="14" max="14" width="5.5703125" customWidth="1"/>
    <col min="15" max="15" width="5.7109375" style="83" customWidth="1"/>
    <col min="16" max="16" width="6" customWidth="1"/>
    <col min="17" max="17" width="5.7109375" style="83" customWidth="1"/>
    <col min="18" max="18" width="5.85546875" customWidth="1"/>
    <col min="19" max="19" width="5.5703125" customWidth="1"/>
    <col min="20" max="20" width="7.5703125" customWidth="1"/>
  </cols>
  <sheetData>
    <row r="1" spans="1:20" x14ac:dyDescent="0.25">
      <c r="A1" s="729" t="s">
        <v>195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  <c r="O1" s="729"/>
      <c r="P1" s="729"/>
      <c r="Q1" s="729"/>
      <c r="R1" s="729"/>
      <c r="S1" s="729"/>
      <c r="T1" s="729"/>
    </row>
    <row r="2" spans="1:20" ht="15.75" thickBot="1" x14ac:dyDescent="0.3">
      <c r="A2" s="188"/>
      <c r="B2" s="195" t="s">
        <v>133</v>
      </c>
      <c r="C2" s="195"/>
      <c r="D2" s="188"/>
      <c r="E2" s="188"/>
      <c r="F2" s="188"/>
      <c r="G2" s="188"/>
      <c r="H2" s="220"/>
      <c r="I2" s="220"/>
      <c r="J2" s="220"/>
      <c r="K2" s="220"/>
      <c r="L2" s="220"/>
      <c r="M2" s="220"/>
      <c r="N2" s="220"/>
      <c r="O2" s="220"/>
      <c r="P2" s="188"/>
      <c r="Q2" s="188"/>
      <c r="R2" s="188"/>
      <c r="S2" s="188"/>
      <c r="T2" s="188"/>
    </row>
    <row r="3" spans="1:20" s="83" customFormat="1" ht="15" customHeight="1" thickTop="1" x14ac:dyDescent="0.25">
      <c r="A3" s="737" t="s">
        <v>4</v>
      </c>
      <c r="B3" s="738" t="s">
        <v>211</v>
      </c>
      <c r="C3" s="241"/>
      <c r="D3" s="739">
        <v>0</v>
      </c>
      <c r="E3" s="739">
        <v>0</v>
      </c>
      <c r="F3" s="734"/>
      <c r="G3" s="192" t="s">
        <v>56</v>
      </c>
      <c r="H3" s="200">
        <v>41</v>
      </c>
      <c r="I3" s="201">
        <v>7</v>
      </c>
      <c r="J3" s="201">
        <v>8</v>
      </c>
      <c r="K3" s="201">
        <v>0</v>
      </c>
      <c r="L3" s="201">
        <v>3</v>
      </c>
      <c r="M3" s="201">
        <v>0</v>
      </c>
      <c r="N3" s="201">
        <v>0</v>
      </c>
      <c r="O3" s="199">
        <f t="shared" ref="O3:O12" si="0">SUM(H3:N3)</f>
        <v>59</v>
      </c>
      <c r="P3" s="730">
        <f>SUM(H3:N4)</f>
        <v>69</v>
      </c>
      <c r="Q3" s="285"/>
      <c r="R3" s="732"/>
      <c r="S3" s="732"/>
      <c r="T3" s="736" t="e">
        <f>D3+E3+#REF!+P3+R3+S3</f>
        <v>#REF!</v>
      </c>
    </row>
    <row r="4" spans="1:20" s="83" customFormat="1" ht="15" customHeight="1" x14ac:dyDescent="0.25">
      <c r="A4" s="737"/>
      <c r="B4" s="738"/>
      <c r="C4" s="241"/>
      <c r="D4" s="739"/>
      <c r="E4" s="739"/>
      <c r="F4" s="735"/>
      <c r="G4" s="192" t="s">
        <v>57</v>
      </c>
      <c r="H4" s="200">
        <v>0</v>
      </c>
      <c r="I4" s="201">
        <v>3</v>
      </c>
      <c r="J4" s="201">
        <v>3</v>
      </c>
      <c r="K4" s="201">
        <v>0</v>
      </c>
      <c r="L4" s="201">
        <v>4</v>
      </c>
      <c r="M4" s="201">
        <v>0</v>
      </c>
      <c r="N4" s="201">
        <v>0</v>
      </c>
      <c r="O4" s="199">
        <f t="shared" si="0"/>
        <v>10</v>
      </c>
      <c r="P4" s="731"/>
      <c r="Q4" s="286"/>
      <c r="R4" s="733"/>
      <c r="S4" s="733"/>
      <c r="T4" s="736"/>
    </row>
    <row r="5" spans="1:20" s="83" customFormat="1" ht="15" customHeight="1" x14ac:dyDescent="0.25">
      <c r="A5" s="737" t="s">
        <v>7</v>
      </c>
      <c r="B5" s="738" t="s">
        <v>22</v>
      </c>
      <c r="C5" s="241"/>
      <c r="D5" s="739">
        <v>0</v>
      </c>
      <c r="E5" s="739">
        <v>0</v>
      </c>
      <c r="F5" s="734"/>
      <c r="G5" s="192" t="s">
        <v>56</v>
      </c>
      <c r="H5" s="200"/>
      <c r="I5" s="201"/>
      <c r="J5" s="201"/>
      <c r="K5" s="201"/>
      <c r="L5" s="201"/>
      <c r="M5" s="201"/>
      <c r="N5" s="201"/>
      <c r="O5" s="199">
        <f t="shared" si="0"/>
        <v>0</v>
      </c>
      <c r="P5" s="730">
        <f>SUM(H5:N6)</f>
        <v>100</v>
      </c>
      <c r="Q5" s="285"/>
      <c r="R5" s="732"/>
      <c r="S5" s="732"/>
      <c r="T5" s="736" t="e">
        <f>D5+E5+#REF!+P5+R5+S5</f>
        <v>#REF!</v>
      </c>
    </row>
    <row r="6" spans="1:20" s="83" customFormat="1" ht="15" customHeight="1" x14ac:dyDescent="0.25">
      <c r="A6" s="737"/>
      <c r="B6" s="738"/>
      <c r="C6" s="241"/>
      <c r="D6" s="739"/>
      <c r="E6" s="739"/>
      <c r="F6" s="735"/>
      <c r="G6" s="192" t="s">
        <v>57</v>
      </c>
      <c r="H6" s="200">
        <v>10</v>
      </c>
      <c r="I6" s="201">
        <v>29</v>
      </c>
      <c r="J6" s="201">
        <v>19</v>
      </c>
      <c r="K6" s="201">
        <v>0</v>
      </c>
      <c r="L6" s="201">
        <v>7</v>
      </c>
      <c r="M6" s="201">
        <v>0</v>
      </c>
      <c r="N6" s="201">
        <v>35</v>
      </c>
      <c r="O6" s="199">
        <f t="shared" si="0"/>
        <v>100</v>
      </c>
      <c r="P6" s="731"/>
      <c r="Q6" s="286"/>
      <c r="R6" s="733"/>
      <c r="S6" s="733"/>
      <c r="T6" s="736"/>
    </row>
    <row r="7" spans="1:20" s="83" customFormat="1" ht="15" customHeight="1" x14ac:dyDescent="0.25">
      <c r="A7" s="737" t="s">
        <v>8</v>
      </c>
      <c r="B7" s="738" t="s">
        <v>79</v>
      </c>
      <c r="C7" s="241"/>
      <c r="D7" s="739">
        <v>0</v>
      </c>
      <c r="E7" s="739"/>
      <c r="F7" s="734"/>
      <c r="G7" s="192" t="s">
        <v>56</v>
      </c>
      <c r="H7" s="198">
        <v>15</v>
      </c>
      <c r="I7" s="198">
        <v>0</v>
      </c>
      <c r="J7" s="198">
        <v>0</v>
      </c>
      <c r="K7" s="198">
        <v>0</v>
      </c>
      <c r="L7" s="198">
        <v>0</v>
      </c>
      <c r="M7" s="198">
        <v>0</v>
      </c>
      <c r="N7" s="198">
        <v>0</v>
      </c>
      <c r="O7" s="199">
        <f t="shared" si="0"/>
        <v>15</v>
      </c>
      <c r="P7" s="730">
        <f>SUM(H7:N8)</f>
        <v>15</v>
      </c>
      <c r="Q7" s="285"/>
      <c r="R7" s="732">
        <v>0</v>
      </c>
      <c r="S7" s="732"/>
      <c r="T7" s="736" t="e">
        <f>D7+E7+#REF!+P7+R7+S7</f>
        <v>#REF!</v>
      </c>
    </row>
    <row r="8" spans="1:20" s="83" customFormat="1" ht="15" customHeight="1" x14ac:dyDescent="0.25">
      <c r="A8" s="737"/>
      <c r="B8" s="738"/>
      <c r="C8" s="241"/>
      <c r="D8" s="739"/>
      <c r="E8" s="739"/>
      <c r="F8" s="735"/>
      <c r="G8" s="192" t="s">
        <v>57</v>
      </c>
      <c r="H8" s="198">
        <v>0</v>
      </c>
      <c r="I8" s="198">
        <v>0</v>
      </c>
      <c r="J8" s="198">
        <v>0</v>
      </c>
      <c r="K8" s="198">
        <v>0</v>
      </c>
      <c r="L8" s="198">
        <v>0</v>
      </c>
      <c r="M8" s="198">
        <v>0</v>
      </c>
      <c r="N8" s="198">
        <v>0</v>
      </c>
      <c r="O8" s="199">
        <f t="shared" si="0"/>
        <v>0</v>
      </c>
      <c r="P8" s="731"/>
      <c r="Q8" s="286"/>
      <c r="R8" s="733"/>
      <c r="S8" s="733"/>
      <c r="T8" s="736"/>
    </row>
    <row r="9" spans="1:20" s="83" customFormat="1" ht="15" customHeight="1" x14ac:dyDescent="0.25">
      <c r="A9" s="737" t="s">
        <v>9</v>
      </c>
      <c r="B9" s="759" t="s">
        <v>25</v>
      </c>
      <c r="C9" s="241"/>
      <c r="D9" s="732">
        <v>0</v>
      </c>
      <c r="E9" s="732">
        <v>0</v>
      </c>
      <c r="F9" s="732"/>
      <c r="G9" s="338" t="s">
        <v>56</v>
      </c>
      <c r="H9" s="200">
        <v>49</v>
      </c>
      <c r="I9" s="201">
        <v>16</v>
      </c>
      <c r="J9" s="201">
        <v>17</v>
      </c>
      <c r="K9" s="201">
        <v>0</v>
      </c>
      <c r="L9" s="201">
        <v>0</v>
      </c>
      <c r="M9" s="201">
        <v>0</v>
      </c>
      <c r="N9" s="201">
        <v>0</v>
      </c>
      <c r="O9" s="199">
        <f t="shared" si="0"/>
        <v>82</v>
      </c>
      <c r="P9" s="730">
        <f>SUM(H9:N10)</f>
        <v>87</v>
      </c>
      <c r="Q9" s="295"/>
      <c r="R9" s="337"/>
      <c r="S9" s="337"/>
      <c r="T9" s="331"/>
    </row>
    <row r="10" spans="1:20" s="83" customFormat="1" ht="15" customHeight="1" x14ac:dyDescent="0.25">
      <c r="A10" s="737"/>
      <c r="B10" s="760"/>
      <c r="C10" s="241"/>
      <c r="D10" s="733"/>
      <c r="E10" s="733"/>
      <c r="F10" s="733"/>
      <c r="G10" s="192" t="s">
        <v>57</v>
      </c>
      <c r="H10" s="200">
        <v>3</v>
      </c>
      <c r="I10" s="201">
        <v>2</v>
      </c>
      <c r="J10" s="201">
        <v>0</v>
      </c>
      <c r="K10" s="201">
        <v>0</v>
      </c>
      <c r="L10" s="201">
        <v>0</v>
      </c>
      <c r="M10" s="201">
        <v>0</v>
      </c>
      <c r="N10" s="201">
        <v>0</v>
      </c>
      <c r="O10" s="201">
        <f t="shared" si="0"/>
        <v>5</v>
      </c>
      <c r="P10" s="787"/>
      <c r="Q10" s="295"/>
      <c r="R10" s="337"/>
      <c r="S10" s="337"/>
      <c r="T10" s="331"/>
    </row>
    <row r="11" spans="1:20" s="83" customFormat="1" ht="15" customHeight="1" x14ac:dyDescent="0.25">
      <c r="A11" s="737" t="s">
        <v>11</v>
      </c>
      <c r="B11" s="738" t="s">
        <v>212</v>
      </c>
      <c r="C11" s="241"/>
      <c r="D11" s="739">
        <v>0</v>
      </c>
      <c r="E11" s="739">
        <v>0</v>
      </c>
      <c r="F11" s="747"/>
      <c r="G11" s="338" t="s">
        <v>56</v>
      </c>
      <c r="H11" s="339">
        <v>17</v>
      </c>
      <c r="I11" s="339">
        <v>0</v>
      </c>
      <c r="J11" s="339">
        <v>2</v>
      </c>
      <c r="K11" s="339">
        <v>4</v>
      </c>
      <c r="L11" s="339">
        <v>0</v>
      </c>
      <c r="M11" s="339">
        <v>2</v>
      </c>
      <c r="N11" s="339">
        <v>3</v>
      </c>
      <c r="O11" s="201">
        <f t="shared" si="0"/>
        <v>28</v>
      </c>
      <c r="P11" s="745">
        <f>SUM(H11:N12)</f>
        <v>34</v>
      </c>
      <c r="Q11" s="285"/>
      <c r="R11" s="732"/>
      <c r="S11" s="732"/>
      <c r="T11" s="755" t="e">
        <f>D11+E11+#REF!+P11+R11+S11</f>
        <v>#REF!</v>
      </c>
    </row>
    <row r="12" spans="1:20" s="83" customFormat="1" ht="15" customHeight="1" thickBot="1" x14ac:dyDescent="0.3">
      <c r="A12" s="737"/>
      <c r="B12" s="738"/>
      <c r="C12" s="241"/>
      <c r="D12" s="739"/>
      <c r="E12" s="739"/>
      <c r="F12" s="748"/>
      <c r="G12" s="196" t="s">
        <v>57</v>
      </c>
      <c r="H12" s="340">
        <v>1</v>
      </c>
      <c r="I12" s="340">
        <v>1</v>
      </c>
      <c r="J12" s="340">
        <v>1</v>
      </c>
      <c r="K12" s="340">
        <v>1</v>
      </c>
      <c r="L12" s="340">
        <v>1</v>
      </c>
      <c r="M12" s="340">
        <v>1</v>
      </c>
      <c r="N12" s="340">
        <v>0</v>
      </c>
      <c r="O12" s="201">
        <f t="shared" si="0"/>
        <v>6</v>
      </c>
      <c r="P12" s="746"/>
      <c r="Q12" s="295"/>
      <c r="R12" s="733"/>
      <c r="S12" s="733"/>
      <c r="T12" s="736"/>
    </row>
    <row r="13" spans="1:20" s="83" customFormat="1" ht="15.75" customHeight="1" thickBot="1" x14ac:dyDescent="0.3">
      <c r="A13" s="193">
        <v>5</v>
      </c>
      <c r="B13" s="194" t="s">
        <v>15</v>
      </c>
      <c r="C13" s="194"/>
      <c r="D13" s="203">
        <f>SUM(D3:D12)</f>
        <v>0</v>
      </c>
      <c r="E13" s="203">
        <f>SUM(E3:E12)</f>
        <v>0</v>
      </c>
      <c r="F13" s="204">
        <f>SUM(F3:F11)</f>
        <v>0</v>
      </c>
      <c r="G13" s="205"/>
      <c r="H13" s="206">
        <f t="shared" ref="H13:P13" si="1">SUM(H3:H12)</f>
        <v>136</v>
      </c>
      <c r="I13" s="206">
        <f t="shared" si="1"/>
        <v>58</v>
      </c>
      <c r="J13" s="206">
        <f t="shared" si="1"/>
        <v>50</v>
      </c>
      <c r="K13" s="206">
        <f t="shared" si="1"/>
        <v>5</v>
      </c>
      <c r="L13" s="206">
        <f t="shared" si="1"/>
        <v>15</v>
      </c>
      <c r="M13" s="206">
        <f t="shared" si="1"/>
        <v>3</v>
      </c>
      <c r="N13" s="206">
        <f t="shared" si="1"/>
        <v>38</v>
      </c>
      <c r="O13" s="206">
        <f t="shared" si="1"/>
        <v>305</v>
      </c>
      <c r="P13" s="207">
        <f t="shared" si="1"/>
        <v>305</v>
      </c>
      <c r="Q13" s="207"/>
      <c r="R13" s="203">
        <f>SUM(R3:R12)</f>
        <v>0</v>
      </c>
      <c r="S13" s="208">
        <f>SUM(S3:S12)</f>
        <v>0</v>
      </c>
      <c r="T13" s="202" t="e">
        <f>SUM(T3:T12)</f>
        <v>#REF!</v>
      </c>
    </row>
    <row r="14" spans="1:20" s="62" customFormat="1" ht="15.75" customHeight="1" thickTop="1" x14ac:dyDescent="0.25">
      <c r="A14" s="209"/>
      <c r="B14" s="210"/>
      <c r="C14" s="210"/>
      <c r="D14" s="211"/>
      <c r="E14" s="211"/>
      <c r="F14" s="211"/>
      <c r="G14" s="212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147"/>
    </row>
    <row r="15" spans="1:20" s="62" customFormat="1" ht="15.75" customHeight="1" x14ac:dyDescent="0.25">
      <c r="A15" s="209"/>
      <c r="B15" s="210"/>
      <c r="C15" s="210"/>
      <c r="D15" s="211"/>
      <c r="E15" s="211"/>
      <c r="F15" s="211"/>
      <c r="G15" s="212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147"/>
    </row>
    <row r="16" spans="1:20" s="62" customFormat="1" ht="15.75" customHeight="1" x14ac:dyDescent="0.25">
      <c r="A16" s="209"/>
      <c r="B16" s="210"/>
      <c r="C16" s="210"/>
      <c r="D16" s="211"/>
      <c r="E16" s="211"/>
      <c r="F16" s="211"/>
      <c r="G16" s="212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147"/>
    </row>
    <row r="17" spans="1:20" s="62" customFormat="1" ht="15.75" customHeight="1" x14ac:dyDescent="0.25">
      <c r="A17" s="209"/>
      <c r="B17" s="210"/>
      <c r="C17" s="210"/>
      <c r="D17" s="211"/>
      <c r="E17" s="211"/>
      <c r="F17" s="211"/>
      <c r="G17" s="212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147"/>
    </row>
    <row r="18" spans="1:20" s="62" customFormat="1" ht="15.75" customHeight="1" x14ac:dyDescent="0.25">
      <c r="A18" s="209"/>
      <c r="B18" s="210"/>
      <c r="C18" s="210"/>
      <c r="D18" s="211"/>
      <c r="E18" s="211"/>
      <c r="F18" s="211"/>
      <c r="G18" s="212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147"/>
    </row>
    <row r="19" spans="1:20" s="62" customFormat="1" ht="15.75" customHeight="1" x14ac:dyDescent="0.25">
      <c r="A19" s="209"/>
      <c r="B19" s="210"/>
      <c r="C19" s="210"/>
      <c r="D19" s="211"/>
      <c r="E19" s="211"/>
      <c r="F19" s="211"/>
      <c r="G19" s="212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147"/>
    </row>
    <row r="20" spans="1:20" s="62" customFormat="1" ht="15.75" customHeight="1" x14ac:dyDescent="0.25">
      <c r="A20" s="209"/>
      <c r="B20" s="210"/>
      <c r="C20" s="210"/>
      <c r="D20" s="211"/>
      <c r="E20" s="211"/>
      <c r="F20" s="211"/>
      <c r="G20" s="212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147"/>
    </row>
    <row r="21" spans="1:20" s="62" customFormat="1" ht="15.75" customHeight="1" x14ac:dyDescent="0.25">
      <c r="A21" s="209"/>
      <c r="B21" s="210"/>
      <c r="C21" s="210"/>
      <c r="D21" s="211"/>
      <c r="E21" s="211"/>
      <c r="F21" s="211"/>
      <c r="G21" s="212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147"/>
    </row>
    <row r="22" spans="1:20" s="62" customFormat="1" ht="15.75" customHeight="1" x14ac:dyDescent="0.25">
      <c r="A22" s="209"/>
      <c r="B22" s="210"/>
      <c r="C22" s="210"/>
      <c r="D22" s="211"/>
      <c r="E22" s="211"/>
      <c r="F22" s="211"/>
      <c r="G22" s="212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147"/>
    </row>
    <row r="23" spans="1:20" s="62" customFormat="1" ht="15.75" customHeight="1" x14ac:dyDescent="0.25">
      <c r="A23" s="209"/>
      <c r="B23" s="210"/>
      <c r="C23" s="210"/>
      <c r="D23" s="211"/>
      <c r="E23" s="211"/>
      <c r="F23" s="211"/>
      <c r="G23" s="212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147"/>
    </row>
    <row r="24" spans="1:20" s="62" customFormat="1" ht="15.75" customHeight="1" x14ac:dyDescent="0.25">
      <c r="A24" s="209"/>
      <c r="B24" s="210"/>
      <c r="C24" s="210"/>
      <c r="D24" s="211"/>
      <c r="E24" s="211"/>
      <c r="F24" s="211"/>
      <c r="G24" s="212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147"/>
    </row>
    <row r="25" spans="1:20" s="62" customFormat="1" ht="15.75" customHeight="1" x14ac:dyDescent="0.25">
      <c r="A25" s="209"/>
      <c r="B25" s="210"/>
      <c r="C25" s="210"/>
      <c r="D25" s="211"/>
      <c r="E25" s="211"/>
      <c r="F25" s="211"/>
      <c r="G25" s="212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147"/>
    </row>
    <row r="26" spans="1:20" s="62" customFormat="1" ht="15.75" customHeight="1" x14ac:dyDescent="0.25">
      <c r="A26" s="209"/>
      <c r="B26" s="210"/>
      <c r="C26" s="210"/>
      <c r="D26" s="211"/>
      <c r="E26" s="211"/>
      <c r="F26" s="211"/>
      <c r="G26" s="212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147"/>
    </row>
    <row r="27" spans="1:20" s="62" customFormat="1" ht="15.75" customHeight="1" x14ac:dyDescent="0.25">
      <c r="A27" s="209"/>
      <c r="B27" s="210"/>
      <c r="C27" s="210"/>
      <c r="D27" s="211"/>
      <c r="E27" s="211"/>
      <c r="F27" s="211"/>
      <c r="G27" s="212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147"/>
    </row>
    <row r="28" spans="1:20" s="62" customFormat="1" ht="15.75" customHeight="1" x14ac:dyDescent="0.25">
      <c r="A28" s="209"/>
      <c r="B28" s="210"/>
      <c r="C28" s="210"/>
      <c r="D28" s="211"/>
      <c r="E28" s="211"/>
      <c r="F28" s="211"/>
      <c r="G28" s="212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147"/>
    </row>
    <row r="29" spans="1:20" s="62" customFormat="1" ht="15.75" customHeight="1" x14ac:dyDescent="0.25">
      <c r="A29" s="209"/>
      <c r="B29" s="210"/>
      <c r="C29" s="210"/>
      <c r="D29" s="211"/>
      <c r="E29" s="211"/>
      <c r="F29" s="211"/>
      <c r="G29" s="212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147"/>
    </row>
    <row r="30" spans="1:20" s="62" customFormat="1" ht="15.75" customHeight="1" x14ac:dyDescent="0.25">
      <c r="A30" s="209"/>
      <c r="B30" s="210"/>
      <c r="C30" s="210"/>
      <c r="D30" s="211"/>
      <c r="E30" s="211"/>
      <c r="F30" s="211"/>
      <c r="G30" s="212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147"/>
    </row>
    <row r="31" spans="1:20" s="62" customFormat="1" ht="15.75" customHeight="1" x14ac:dyDescent="0.25">
      <c r="A31" s="209"/>
      <c r="B31" s="210"/>
      <c r="C31" s="210"/>
      <c r="D31" s="211"/>
      <c r="E31" s="211"/>
      <c r="F31" s="211"/>
      <c r="G31" s="212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147"/>
    </row>
    <row r="32" spans="1:20" s="62" customFormat="1" ht="15.75" customHeight="1" x14ac:dyDescent="0.25">
      <c r="A32" s="209"/>
      <c r="B32" s="210"/>
      <c r="C32" s="210"/>
      <c r="D32" s="211"/>
      <c r="E32" s="211"/>
      <c r="F32" s="211"/>
      <c r="G32" s="212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147"/>
    </row>
    <row r="33" spans="1:22" s="62" customFormat="1" ht="15.75" customHeight="1" x14ac:dyDescent="0.25">
      <c r="A33" s="209"/>
      <c r="B33" s="210"/>
      <c r="C33" s="210"/>
      <c r="D33" s="211"/>
      <c r="E33" s="211"/>
      <c r="F33" s="211"/>
      <c r="G33" s="212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147"/>
    </row>
    <row r="34" spans="1:22" s="62" customFormat="1" ht="15.75" customHeight="1" x14ac:dyDescent="0.25">
      <c r="A34" s="209"/>
      <c r="B34" s="210"/>
      <c r="C34" s="210"/>
      <c r="D34" s="211"/>
      <c r="E34" s="211"/>
      <c r="F34" s="211"/>
      <c r="G34" s="212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147"/>
    </row>
    <row r="35" spans="1:22" s="62" customFormat="1" ht="15.75" customHeight="1" x14ac:dyDescent="0.25">
      <c r="A35" s="209"/>
      <c r="B35" s="210"/>
      <c r="C35" s="210"/>
      <c r="D35" s="211"/>
      <c r="E35" s="211"/>
      <c r="F35" s="211"/>
      <c r="G35" s="212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147"/>
    </row>
    <row r="36" spans="1:22" s="62" customFormat="1" ht="15.75" customHeight="1" x14ac:dyDescent="0.25">
      <c r="A36" s="209"/>
      <c r="B36" s="210"/>
      <c r="C36" s="210"/>
      <c r="D36" s="211"/>
      <c r="E36" s="211"/>
      <c r="F36" s="211"/>
      <c r="G36" s="212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147"/>
    </row>
    <row r="37" spans="1:22" s="62" customFormat="1" ht="15.75" customHeight="1" x14ac:dyDescent="0.25">
      <c r="A37" s="209"/>
      <c r="B37" s="210"/>
      <c r="C37" s="210"/>
      <c r="D37" s="211"/>
      <c r="E37" s="211"/>
      <c r="F37" s="211"/>
      <c r="G37" s="212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147"/>
    </row>
    <row r="38" spans="1:22" s="62" customFormat="1" ht="15.75" customHeight="1" x14ac:dyDescent="0.25">
      <c r="A38" s="209"/>
      <c r="B38" s="210"/>
      <c r="C38" s="210"/>
      <c r="D38" s="211"/>
      <c r="E38" s="211"/>
      <c r="F38" s="211"/>
      <c r="G38" s="212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147"/>
    </row>
    <row r="39" spans="1:22" s="62" customFormat="1" ht="15.75" customHeight="1" x14ac:dyDescent="0.25">
      <c r="A39" s="209"/>
      <c r="B39" s="210"/>
      <c r="C39" s="210"/>
      <c r="D39" s="211"/>
      <c r="E39" s="211"/>
      <c r="F39" s="211"/>
      <c r="G39" s="212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147"/>
    </row>
    <row r="40" spans="1:22" s="62" customFormat="1" ht="15.75" customHeight="1" x14ac:dyDescent="0.25">
      <c r="A40" s="209"/>
      <c r="B40" s="210"/>
      <c r="C40" s="210"/>
      <c r="D40" s="211"/>
      <c r="E40" s="211"/>
      <c r="F40" s="211"/>
      <c r="G40" s="212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147"/>
    </row>
    <row r="41" spans="1:22" s="62" customFormat="1" ht="15.75" customHeight="1" x14ac:dyDescent="0.25">
      <c r="A41" s="754" t="s">
        <v>230</v>
      </c>
      <c r="B41" s="754"/>
      <c r="C41" s="754"/>
      <c r="D41" s="754"/>
      <c r="E41" s="754"/>
      <c r="F41" s="754"/>
      <c r="G41" s="754"/>
      <c r="H41" s="754"/>
      <c r="I41" s="754"/>
      <c r="J41" s="754"/>
      <c r="K41" s="754"/>
      <c r="L41" s="754"/>
      <c r="M41" s="754"/>
      <c r="N41" s="754"/>
      <c r="O41" s="754"/>
      <c r="P41" s="754"/>
      <c r="Q41" s="754"/>
      <c r="R41" s="754"/>
      <c r="S41" s="754"/>
      <c r="T41" s="754"/>
    </row>
    <row r="42" spans="1:22" s="83" customFormat="1" ht="15.75" thickBot="1" x14ac:dyDescent="0.3">
      <c r="A42" s="197"/>
      <c r="B42" s="195"/>
      <c r="C42" s="195"/>
      <c r="D42" s="197"/>
      <c r="E42" s="197"/>
      <c r="F42" s="249"/>
      <c r="G42" s="250"/>
      <c r="H42" s="251"/>
      <c r="I42" s="251"/>
      <c r="J42" s="220"/>
      <c r="K42" s="220"/>
      <c r="L42" s="251"/>
      <c r="M42" s="251"/>
      <c r="N42" s="252" t="s">
        <v>134</v>
      </c>
      <c r="O42" s="195"/>
      <c r="P42" s="195"/>
      <c r="Q42" s="195"/>
      <c r="R42" s="197"/>
      <c r="S42" s="197"/>
      <c r="T42" s="213">
        <v>2.5</v>
      </c>
    </row>
    <row r="43" spans="1:22" s="62" customFormat="1" ht="15.75" customHeight="1" thickTop="1" x14ac:dyDescent="0.25">
      <c r="A43" s="751" t="s">
        <v>0</v>
      </c>
      <c r="B43" s="756" t="s">
        <v>1</v>
      </c>
      <c r="C43" s="781" t="s">
        <v>2</v>
      </c>
      <c r="D43" s="774" t="s">
        <v>29</v>
      </c>
      <c r="E43" s="777" t="s">
        <v>30</v>
      </c>
      <c r="F43" s="771" t="s">
        <v>163</v>
      </c>
      <c r="G43" s="772"/>
      <c r="H43" s="772"/>
      <c r="I43" s="772"/>
      <c r="J43" s="772"/>
      <c r="K43" s="772"/>
      <c r="L43" s="772"/>
      <c r="M43" s="772"/>
      <c r="N43" s="772"/>
      <c r="O43" s="772"/>
      <c r="P43" s="773"/>
      <c r="Q43" s="560" t="s">
        <v>194</v>
      </c>
      <c r="R43" s="766" t="s">
        <v>158</v>
      </c>
      <c r="S43" s="790" t="s">
        <v>165</v>
      </c>
      <c r="T43" s="793" t="s">
        <v>33</v>
      </c>
      <c r="U43" s="800" t="s">
        <v>243</v>
      </c>
      <c r="V43" s="713" t="s">
        <v>3</v>
      </c>
    </row>
    <row r="44" spans="1:22" s="62" customFormat="1" ht="72" customHeight="1" x14ac:dyDescent="0.25">
      <c r="A44" s="752"/>
      <c r="B44" s="757"/>
      <c r="C44" s="782"/>
      <c r="D44" s="775"/>
      <c r="E44" s="775"/>
      <c r="F44" s="769" t="s">
        <v>159</v>
      </c>
      <c r="G44" s="779" t="s">
        <v>119</v>
      </c>
      <c r="H44" s="184" t="s">
        <v>35</v>
      </c>
      <c r="I44" s="185" t="s">
        <v>36</v>
      </c>
      <c r="J44" s="185" t="s">
        <v>37</v>
      </c>
      <c r="K44" s="185" t="s">
        <v>52</v>
      </c>
      <c r="L44" s="186" t="s">
        <v>53</v>
      </c>
      <c r="M44" s="186" t="s">
        <v>54</v>
      </c>
      <c r="N44" s="186" t="s">
        <v>55</v>
      </c>
      <c r="O44" s="256" t="s">
        <v>164</v>
      </c>
      <c r="P44" s="187" t="s">
        <v>170</v>
      </c>
      <c r="Q44" s="561"/>
      <c r="R44" s="767"/>
      <c r="S44" s="791"/>
      <c r="T44" s="794"/>
      <c r="U44" s="801"/>
      <c r="V44" s="714"/>
    </row>
    <row r="45" spans="1:22" s="62" customFormat="1" ht="16.5" customHeight="1" thickBot="1" x14ac:dyDescent="0.3">
      <c r="A45" s="753"/>
      <c r="B45" s="758"/>
      <c r="C45" s="783"/>
      <c r="D45" s="776"/>
      <c r="E45" s="778"/>
      <c r="F45" s="770"/>
      <c r="G45" s="780"/>
      <c r="H45" s="189">
        <v>1</v>
      </c>
      <c r="I45" s="190">
        <v>2</v>
      </c>
      <c r="J45" s="190">
        <v>3</v>
      </c>
      <c r="K45" s="190">
        <v>4</v>
      </c>
      <c r="L45" s="190">
        <v>5</v>
      </c>
      <c r="M45" s="190">
        <v>6</v>
      </c>
      <c r="N45" s="190">
        <v>7</v>
      </c>
      <c r="O45" s="229">
        <v>0</v>
      </c>
      <c r="P45" s="191">
        <v>0</v>
      </c>
      <c r="Q45" s="562"/>
      <c r="R45" s="768"/>
      <c r="S45" s="792"/>
      <c r="T45" s="795"/>
      <c r="U45" s="802"/>
      <c r="V45" s="715"/>
    </row>
    <row r="46" spans="1:22" s="83" customFormat="1" ht="15" customHeight="1" thickTop="1" x14ac:dyDescent="0.25">
      <c r="A46" s="737" t="s">
        <v>4</v>
      </c>
      <c r="B46" s="740" t="s">
        <v>204</v>
      </c>
      <c r="C46" s="763" t="s">
        <v>16</v>
      </c>
      <c r="D46" s="739">
        <v>0</v>
      </c>
      <c r="E46" s="739">
        <v>250</v>
      </c>
      <c r="F46" s="743">
        <v>1417</v>
      </c>
      <c r="G46" s="243" t="s">
        <v>56</v>
      </c>
      <c r="H46" s="304">
        <v>41</v>
      </c>
      <c r="I46" s="304">
        <v>7</v>
      </c>
      <c r="J46" s="304">
        <v>8</v>
      </c>
      <c r="K46" s="304">
        <f t="shared" ref="H46:N55" si="2">K3*2.5</f>
        <v>0</v>
      </c>
      <c r="L46" s="304">
        <v>3</v>
      </c>
      <c r="M46" s="304">
        <f t="shared" si="2"/>
        <v>0</v>
      </c>
      <c r="N46" s="304">
        <f t="shared" si="2"/>
        <v>0</v>
      </c>
      <c r="O46" s="305">
        <f>SUM(H46:N46)</f>
        <v>59</v>
      </c>
      <c r="P46" s="741">
        <f>SUM(H46:N47)</f>
        <v>69</v>
      </c>
      <c r="Q46" s="784">
        <v>80</v>
      </c>
      <c r="R46" s="749">
        <v>200</v>
      </c>
      <c r="S46" s="732">
        <v>400</v>
      </c>
      <c r="T46" s="736">
        <f>D46+E46+F46+P46+Q46+R46+S46</f>
        <v>2416</v>
      </c>
      <c r="U46" s="736">
        <f>T46*44.87</f>
        <v>108405.92</v>
      </c>
      <c r="V46" s="796">
        <f t="shared" ref="V46" si="3">U46/12</f>
        <v>9033.8266666666659</v>
      </c>
    </row>
    <row r="47" spans="1:22" s="83" customFormat="1" ht="15" customHeight="1" x14ac:dyDescent="0.25">
      <c r="A47" s="737"/>
      <c r="B47" s="740"/>
      <c r="C47" s="763"/>
      <c r="D47" s="739"/>
      <c r="E47" s="739"/>
      <c r="F47" s="744"/>
      <c r="G47" s="243" t="s">
        <v>57</v>
      </c>
      <c r="H47" s="304">
        <v>0</v>
      </c>
      <c r="I47" s="304">
        <v>3</v>
      </c>
      <c r="J47" s="304">
        <v>3</v>
      </c>
      <c r="K47" s="304">
        <f t="shared" si="2"/>
        <v>0</v>
      </c>
      <c r="L47" s="304">
        <v>4</v>
      </c>
      <c r="M47" s="304">
        <f t="shared" si="2"/>
        <v>0</v>
      </c>
      <c r="N47" s="304">
        <f t="shared" si="2"/>
        <v>0</v>
      </c>
      <c r="O47" s="305">
        <f t="shared" ref="O47:O55" si="4">SUM(H47:N47)</f>
        <v>10</v>
      </c>
      <c r="P47" s="742"/>
      <c r="Q47" s="785"/>
      <c r="R47" s="750"/>
      <c r="S47" s="733"/>
      <c r="T47" s="736"/>
      <c r="U47" s="736"/>
      <c r="V47" s="796"/>
    </row>
    <row r="48" spans="1:22" s="83" customFormat="1" ht="15" customHeight="1" x14ac:dyDescent="0.25">
      <c r="A48" s="737" t="s">
        <v>7</v>
      </c>
      <c r="B48" s="740" t="s">
        <v>22</v>
      </c>
      <c r="C48" s="763" t="s">
        <v>16</v>
      </c>
      <c r="D48" s="739">
        <v>0</v>
      </c>
      <c r="E48" s="739">
        <v>100</v>
      </c>
      <c r="F48" s="743">
        <v>950</v>
      </c>
      <c r="G48" s="243" t="s">
        <v>56</v>
      </c>
      <c r="H48" s="304">
        <f t="shared" si="2"/>
        <v>0</v>
      </c>
      <c r="I48" s="304">
        <f t="shared" si="2"/>
        <v>0</v>
      </c>
      <c r="J48" s="304">
        <f t="shared" si="2"/>
        <v>0</v>
      </c>
      <c r="K48" s="304">
        <f t="shared" si="2"/>
        <v>0</v>
      </c>
      <c r="L48" s="304">
        <f t="shared" si="2"/>
        <v>0</v>
      </c>
      <c r="M48" s="304">
        <f t="shared" si="2"/>
        <v>0</v>
      </c>
      <c r="N48" s="304">
        <f t="shared" si="2"/>
        <v>0</v>
      </c>
      <c r="O48" s="305">
        <f t="shared" si="4"/>
        <v>0</v>
      </c>
      <c r="P48" s="741">
        <f>SUM(H48:N49)</f>
        <v>100</v>
      </c>
      <c r="Q48" s="784">
        <v>80</v>
      </c>
      <c r="R48" s="749"/>
      <c r="S48" s="732"/>
      <c r="T48" s="786">
        <f t="shared" ref="T48" si="5">D48+E48+F48+P48+Q48+R48+S48</f>
        <v>1230</v>
      </c>
      <c r="U48" s="736">
        <f>T48*44.87</f>
        <v>55190.1</v>
      </c>
      <c r="V48" s="796">
        <f t="shared" ref="V48" si="6">U48/12</f>
        <v>4599.1750000000002</v>
      </c>
    </row>
    <row r="49" spans="1:22" s="83" customFormat="1" ht="15" customHeight="1" x14ac:dyDescent="0.25">
      <c r="A49" s="737"/>
      <c r="B49" s="740"/>
      <c r="C49" s="763"/>
      <c r="D49" s="739"/>
      <c r="E49" s="739"/>
      <c r="F49" s="744"/>
      <c r="G49" s="243" t="s">
        <v>57</v>
      </c>
      <c r="H49" s="304">
        <v>10</v>
      </c>
      <c r="I49" s="304">
        <v>29</v>
      </c>
      <c r="J49" s="304">
        <v>19</v>
      </c>
      <c r="K49" s="304">
        <f t="shared" si="2"/>
        <v>0</v>
      </c>
      <c r="L49" s="304">
        <v>7</v>
      </c>
      <c r="M49" s="304">
        <f t="shared" si="2"/>
        <v>0</v>
      </c>
      <c r="N49" s="304">
        <v>35</v>
      </c>
      <c r="O49" s="305">
        <f t="shared" si="4"/>
        <v>100</v>
      </c>
      <c r="P49" s="742"/>
      <c r="Q49" s="785"/>
      <c r="R49" s="750"/>
      <c r="S49" s="733"/>
      <c r="T49" s="755"/>
      <c r="U49" s="736"/>
      <c r="V49" s="796"/>
    </row>
    <row r="50" spans="1:22" s="83" customFormat="1" ht="15" customHeight="1" x14ac:dyDescent="0.25">
      <c r="A50" s="737" t="s">
        <v>8</v>
      </c>
      <c r="B50" s="740" t="s">
        <v>79</v>
      </c>
      <c r="C50" s="763" t="s">
        <v>16</v>
      </c>
      <c r="D50" s="739">
        <v>0</v>
      </c>
      <c r="E50" s="739">
        <v>250</v>
      </c>
      <c r="F50" s="743">
        <v>541</v>
      </c>
      <c r="G50" s="243" t="s">
        <v>56</v>
      </c>
      <c r="H50" s="304">
        <v>15</v>
      </c>
      <c r="I50" s="304">
        <f t="shared" si="2"/>
        <v>0</v>
      </c>
      <c r="J50" s="304">
        <f t="shared" si="2"/>
        <v>0</v>
      </c>
      <c r="K50" s="304">
        <f t="shared" si="2"/>
        <v>0</v>
      </c>
      <c r="L50" s="304">
        <f t="shared" si="2"/>
        <v>0</v>
      </c>
      <c r="M50" s="304">
        <f t="shared" si="2"/>
        <v>0</v>
      </c>
      <c r="N50" s="304">
        <f t="shared" si="2"/>
        <v>0</v>
      </c>
      <c r="O50" s="305">
        <f t="shared" si="4"/>
        <v>15</v>
      </c>
      <c r="P50" s="741">
        <f>SUM(H50:N51)</f>
        <v>15</v>
      </c>
      <c r="Q50" s="784">
        <v>80</v>
      </c>
      <c r="R50" s="749"/>
      <c r="S50" s="732"/>
      <c r="T50" s="786">
        <f t="shared" ref="T50" si="7">D50+E50+F50+P50+Q50+R50+S50</f>
        <v>886</v>
      </c>
      <c r="U50" s="736">
        <f>T50*44.87</f>
        <v>39754.82</v>
      </c>
      <c r="V50" s="796">
        <f t="shared" ref="V50" si="8">U50/12</f>
        <v>3312.9016666666666</v>
      </c>
    </row>
    <row r="51" spans="1:22" s="83" customFormat="1" ht="15" customHeight="1" x14ac:dyDescent="0.25">
      <c r="A51" s="737"/>
      <c r="B51" s="740"/>
      <c r="C51" s="763"/>
      <c r="D51" s="739"/>
      <c r="E51" s="739"/>
      <c r="F51" s="744"/>
      <c r="G51" s="243" t="s">
        <v>57</v>
      </c>
      <c r="H51" s="304">
        <f t="shared" si="2"/>
        <v>0</v>
      </c>
      <c r="I51" s="304">
        <f t="shared" si="2"/>
        <v>0</v>
      </c>
      <c r="J51" s="304">
        <f t="shared" si="2"/>
        <v>0</v>
      </c>
      <c r="K51" s="304">
        <f t="shared" si="2"/>
        <v>0</v>
      </c>
      <c r="L51" s="304">
        <f t="shared" si="2"/>
        <v>0</v>
      </c>
      <c r="M51" s="304">
        <f t="shared" si="2"/>
        <v>0</v>
      </c>
      <c r="N51" s="304">
        <f t="shared" si="2"/>
        <v>0</v>
      </c>
      <c r="O51" s="305">
        <f t="shared" si="4"/>
        <v>0</v>
      </c>
      <c r="P51" s="742"/>
      <c r="Q51" s="785"/>
      <c r="R51" s="750"/>
      <c r="S51" s="733"/>
      <c r="T51" s="755"/>
      <c r="U51" s="736"/>
      <c r="V51" s="796"/>
    </row>
    <row r="52" spans="1:22" s="83" customFormat="1" ht="15" customHeight="1" x14ac:dyDescent="0.25">
      <c r="A52" s="737" t="s">
        <v>9</v>
      </c>
      <c r="B52" s="740" t="s">
        <v>25</v>
      </c>
      <c r="C52" s="763" t="s">
        <v>16</v>
      </c>
      <c r="D52" s="739">
        <v>0</v>
      </c>
      <c r="E52" s="739">
        <v>0</v>
      </c>
      <c r="F52" s="743">
        <v>1650</v>
      </c>
      <c r="G52" s="243" t="s">
        <v>56</v>
      </c>
      <c r="H52" s="342">
        <v>49</v>
      </c>
      <c r="I52" s="342">
        <v>16</v>
      </c>
      <c r="J52" s="342">
        <v>17</v>
      </c>
      <c r="K52" s="342">
        <f t="shared" si="2"/>
        <v>0</v>
      </c>
      <c r="L52" s="342">
        <f t="shared" si="2"/>
        <v>0</v>
      </c>
      <c r="M52" s="342">
        <f t="shared" si="2"/>
        <v>0</v>
      </c>
      <c r="N52" s="342">
        <f t="shared" si="2"/>
        <v>0</v>
      </c>
      <c r="O52" s="305">
        <f t="shared" ref="O52:O53" si="9">SUM(H52:N52)</f>
        <v>82</v>
      </c>
      <c r="P52" s="741">
        <f>SUM(H52:N53)</f>
        <v>87</v>
      </c>
      <c r="Q52" s="784">
        <v>80</v>
      </c>
      <c r="R52" s="749">
        <v>600</v>
      </c>
      <c r="S52" s="732"/>
      <c r="T52" s="786">
        <f t="shared" ref="T52" si="10">D52+E52+F52+P52+Q52+R52+S52</f>
        <v>2417</v>
      </c>
      <c r="U52" s="736">
        <f>T52*44.87</f>
        <v>108450.79</v>
      </c>
      <c r="V52" s="796">
        <f t="shared" ref="V52" si="11">U52/12</f>
        <v>9037.5658333333322</v>
      </c>
    </row>
    <row r="53" spans="1:22" s="83" customFormat="1" ht="15" customHeight="1" x14ac:dyDescent="0.25">
      <c r="A53" s="737"/>
      <c r="B53" s="740"/>
      <c r="C53" s="763"/>
      <c r="D53" s="739"/>
      <c r="E53" s="739"/>
      <c r="F53" s="744"/>
      <c r="G53" s="243" t="s">
        <v>57</v>
      </c>
      <c r="H53" s="304">
        <v>3</v>
      </c>
      <c r="I53" s="304">
        <v>2</v>
      </c>
      <c r="J53" s="304">
        <v>0</v>
      </c>
      <c r="K53" s="304">
        <f t="shared" si="2"/>
        <v>0</v>
      </c>
      <c r="L53" s="304">
        <f t="shared" si="2"/>
        <v>0</v>
      </c>
      <c r="M53" s="304">
        <f t="shared" si="2"/>
        <v>0</v>
      </c>
      <c r="N53" s="304">
        <f t="shared" si="2"/>
        <v>0</v>
      </c>
      <c r="O53" s="305">
        <f t="shared" si="9"/>
        <v>5</v>
      </c>
      <c r="P53" s="742"/>
      <c r="Q53" s="785"/>
      <c r="R53" s="750"/>
      <c r="S53" s="733"/>
      <c r="T53" s="755"/>
      <c r="U53" s="736"/>
      <c r="V53" s="796"/>
    </row>
    <row r="54" spans="1:22" s="83" customFormat="1" ht="15" customHeight="1" x14ac:dyDescent="0.25">
      <c r="A54" s="737" t="s">
        <v>11</v>
      </c>
      <c r="B54" s="740" t="s">
        <v>212</v>
      </c>
      <c r="C54" s="761" t="s">
        <v>16</v>
      </c>
      <c r="D54" s="739">
        <v>0</v>
      </c>
      <c r="E54" s="739">
        <v>350</v>
      </c>
      <c r="F54" s="764">
        <v>1523</v>
      </c>
      <c r="G54" s="341" t="s">
        <v>56</v>
      </c>
      <c r="H54" s="304">
        <v>17</v>
      </c>
      <c r="I54" s="304">
        <v>0</v>
      </c>
      <c r="J54" s="304">
        <v>2</v>
      </c>
      <c r="K54" s="304">
        <v>4</v>
      </c>
      <c r="L54" s="304">
        <v>0</v>
      </c>
      <c r="M54" s="304">
        <v>2</v>
      </c>
      <c r="N54" s="304">
        <f t="shared" si="2"/>
        <v>7.5</v>
      </c>
      <c r="O54" s="322">
        <f t="shared" si="4"/>
        <v>32.5</v>
      </c>
      <c r="P54" s="741">
        <f>SUM(H54:N55)</f>
        <v>37.5</v>
      </c>
      <c r="Q54" s="784"/>
      <c r="R54" s="749"/>
      <c r="S54" s="732">
        <v>0</v>
      </c>
      <c r="T54" s="788">
        <f t="shared" ref="T54" si="12">D54+E54+F54+P54+Q54+R54+S54</f>
        <v>1910.5</v>
      </c>
      <c r="U54" s="755">
        <f>T54*44.87</f>
        <v>85724.134999999995</v>
      </c>
      <c r="V54" s="798">
        <f t="shared" ref="V54" si="13">U54/12</f>
        <v>7143.6779166666665</v>
      </c>
    </row>
    <row r="55" spans="1:22" s="83" customFormat="1" ht="15" customHeight="1" thickBot="1" x14ac:dyDescent="0.3">
      <c r="A55" s="737"/>
      <c r="B55" s="740"/>
      <c r="C55" s="762"/>
      <c r="D55" s="739"/>
      <c r="E55" s="739"/>
      <c r="F55" s="765"/>
      <c r="G55" s="244" t="s">
        <v>57</v>
      </c>
      <c r="H55" s="304">
        <v>1</v>
      </c>
      <c r="I55" s="304">
        <v>1</v>
      </c>
      <c r="J55" s="304">
        <v>1</v>
      </c>
      <c r="K55" s="304">
        <v>1</v>
      </c>
      <c r="L55" s="304">
        <v>1</v>
      </c>
      <c r="M55" s="304">
        <v>0</v>
      </c>
      <c r="N55" s="304">
        <f t="shared" si="2"/>
        <v>0</v>
      </c>
      <c r="O55" s="306">
        <f t="shared" si="4"/>
        <v>5</v>
      </c>
      <c r="P55" s="742"/>
      <c r="Q55" s="785"/>
      <c r="R55" s="750"/>
      <c r="S55" s="733"/>
      <c r="T55" s="789"/>
      <c r="U55" s="797"/>
      <c r="V55" s="799"/>
    </row>
    <row r="56" spans="1:22" s="83" customFormat="1" ht="15.75" customHeight="1" thickBot="1" x14ac:dyDescent="0.3">
      <c r="A56" s="193">
        <v>5</v>
      </c>
      <c r="B56" s="104" t="s">
        <v>15</v>
      </c>
      <c r="C56" s="104"/>
      <c r="D56" s="203">
        <f>SUM(D46:D55)</f>
        <v>0</v>
      </c>
      <c r="E56" s="203">
        <f>SUM(E46:E55)</f>
        <v>950</v>
      </c>
      <c r="F56" s="204">
        <f>SUM(F46:F54)</f>
        <v>6081</v>
      </c>
      <c r="G56" s="137"/>
      <c r="H56" s="206">
        <f t="shared" ref="H56:V56" si="14">SUM(H46:H55)</f>
        <v>136</v>
      </c>
      <c r="I56" s="206">
        <f t="shared" si="14"/>
        <v>58</v>
      </c>
      <c r="J56" s="206">
        <f t="shared" si="14"/>
        <v>50</v>
      </c>
      <c r="K56" s="206">
        <f t="shared" si="14"/>
        <v>5</v>
      </c>
      <c r="L56" s="206">
        <f t="shared" si="14"/>
        <v>15</v>
      </c>
      <c r="M56" s="206">
        <f t="shared" si="14"/>
        <v>2</v>
      </c>
      <c r="N56" s="206">
        <f t="shared" si="14"/>
        <v>42.5</v>
      </c>
      <c r="O56" s="206">
        <f t="shared" si="14"/>
        <v>308.5</v>
      </c>
      <c r="P56" s="207">
        <f t="shared" si="14"/>
        <v>308.5</v>
      </c>
      <c r="Q56" s="207">
        <f t="shared" si="14"/>
        <v>320</v>
      </c>
      <c r="R56" s="203">
        <f t="shared" si="14"/>
        <v>800</v>
      </c>
      <c r="S56" s="208">
        <f t="shared" si="14"/>
        <v>400</v>
      </c>
      <c r="T56" s="279">
        <f t="shared" si="14"/>
        <v>8859.5</v>
      </c>
      <c r="U56" s="279">
        <f t="shared" si="14"/>
        <v>397525.76500000001</v>
      </c>
      <c r="V56" s="279">
        <f t="shared" si="14"/>
        <v>33127.147083333337</v>
      </c>
    </row>
    <row r="57" spans="1:22" ht="15.75" thickTop="1" x14ac:dyDescent="0.25"/>
    <row r="59" spans="1:22" x14ac:dyDescent="0.25">
      <c r="B59" s="83" t="s">
        <v>28</v>
      </c>
      <c r="C59" s="83" t="s">
        <v>28</v>
      </c>
      <c r="D59" s="83" t="s">
        <v>28</v>
      </c>
      <c r="F59" s="83" t="s">
        <v>28</v>
      </c>
    </row>
    <row r="61" spans="1:22" x14ac:dyDescent="0.25">
      <c r="B61" s="83" t="s">
        <v>28</v>
      </c>
    </row>
  </sheetData>
  <mergeCells count="123">
    <mergeCell ref="U50:U51"/>
    <mergeCell ref="V50:V51"/>
    <mergeCell ref="U52:U53"/>
    <mergeCell ref="V52:V53"/>
    <mergeCell ref="U54:U55"/>
    <mergeCell ref="V54:V55"/>
    <mergeCell ref="U43:U45"/>
    <mergeCell ref="V43:V45"/>
    <mergeCell ref="U46:U47"/>
    <mergeCell ref="V46:V47"/>
    <mergeCell ref="U48:U49"/>
    <mergeCell ref="V48:V49"/>
    <mergeCell ref="A52:A53"/>
    <mergeCell ref="B52:B53"/>
    <mergeCell ref="C52:C53"/>
    <mergeCell ref="D52:D53"/>
    <mergeCell ref="E52:E53"/>
    <mergeCell ref="F52:F53"/>
    <mergeCell ref="P52:P53"/>
    <mergeCell ref="D50:D51"/>
    <mergeCell ref="Q50:Q51"/>
    <mergeCell ref="Q54:Q55"/>
    <mergeCell ref="Q52:Q53"/>
    <mergeCell ref="R52:R53"/>
    <mergeCell ref="S52:S53"/>
    <mergeCell ref="T52:T53"/>
    <mergeCell ref="R50:R51"/>
    <mergeCell ref="R46:R47"/>
    <mergeCell ref="D9:D10"/>
    <mergeCell ref="E9:E10"/>
    <mergeCell ref="F9:F10"/>
    <mergeCell ref="P9:P10"/>
    <mergeCell ref="T50:T51"/>
    <mergeCell ref="S48:S49"/>
    <mergeCell ref="S54:S55"/>
    <mergeCell ref="T54:T55"/>
    <mergeCell ref="T48:T49"/>
    <mergeCell ref="S46:S47"/>
    <mergeCell ref="T46:T47"/>
    <mergeCell ref="S43:S45"/>
    <mergeCell ref="T43:T45"/>
    <mergeCell ref="C54:C55"/>
    <mergeCell ref="C46:C47"/>
    <mergeCell ref="C48:C49"/>
    <mergeCell ref="C50:C51"/>
    <mergeCell ref="S11:S12"/>
    <mergeCell ref="F50:F51"/>
    <mergeCell ref="F54:F55"/>
    <mergeCell ref="E46:E47"/>
    <mergeCell ref="R11:R12"/>
    <mergeCell ref="E48:E49"/>
    <mergeCell ref="R43:R45"/>
    <mergeCell ref="F44:F45"/>
    <mergeCell ref="F43:P43"/>
    <mergeCell ref="D43:D45"/>
    <mergeCell ref="E43:E45"/>
    <mergeCell ref="G44:G45"/>
    <mergeCell ref="C43:C45"/>
    <mergeCell ref="D11:D12"/>
    <mergeCell ref="S50:S51"/>
    <mergeCell ref="P54:P55"/>
    <mergeCell ref="R54:R55"/>
    <mergeCell ref="P46:P47"/>
    <mergeCell ref="Q46:Q47"/>
    <mergeCell ref="Q48:Q49"/>
    <mergeCell ref="F7:F8"/>
    <mergeCell ref="F11:F12"/>
    <mergeCell ref="A5:A6"/>
    <mergeCell ref="R5:R6"/>
    <mergeCell ref="Q43:Q45"/>
    <mergeCell ref="R48:R49"/>
    <mergeCell ref="P7:P8"/>
    <mergeCell ref="A11:A12"/>
    <mergeCell ref="A43:A45"/>
    <mergeCell ref="B7:B8"/>
    <mergeCell ref="D7:D8"/>
    <mergeCell ref="E7:E8"/>
    <mergeCell ref="E11:E12"/>
    <mergeCell ref="R7:R8"/>
    <mergeCell ref="A41:T41"/>
    <mergeCell ref="S7:S8"/>
    <mergeCell ref="S5:S6"/>
    <mergeCell ref="T5:T6"/>
    <mergeCell ref="T7:T8"/>
    <mergeCell ref="T11:T12"/>
    <mergeCell ref="B43:B45"/>
    <mergeCell ref="B11:B12"/>
    <mergeCell ref="A9:A10"/>
    <mergeCell ref="B9:B10"/>
    <mergeCell ref="A54:A55"/>
    <mergeCell ref="B54:B55"/>
    <mergeCell ref="D54:D55"/>
    <mergeCell ref="E54:E55"/>
    <mergeCell ref="P48:P49"/>
    <mergeCell ref="B5:B6"/>
    <mergeCell ref="D5:D6"/>
    <mergeCell ref="E5:E6"/>
    <mergeCell ref="A50:A51"/>
    <mergeCell ref="P50:P51"/>
    <mergeCell ref="F46:F47"/>
    <mergeCell ref="F48:F49"/>
    <mergeCell ref="P5:P6"/>
    <mergeCell ref="A7:A8"/>
    <mergeCell ref="P11:P12"/>
    <mergeCell ref="E50:E51"/>
    <mergeCell ref="A48:A49"/>
    <mergeCell ref="B48:B49"/>
    <mergeCell ref="D48:D49"/>
    <mergeCell ref="A46:A47"/>
    <mergeCell ref="B46:B47"/>
    <mergeCell ref="D46:D47"/>
    <mergeCell ref="B50:B51"/>
    <mergeCell ref="F5:F6"/>
    <mergeCell ref="A1:T1"/>
    <mergeCell ref="P3:P4"/>
    <mergeCell ref="R3:R4"/>
    <mergeCell ref="S3:S4"/>
    <mergeCell ref="F3:F4"/>
    <mergeCell ref="T3:T4"/>
    <mergeCell ref="A3:A4"/>
    <mergeCell ref="B3:B4"/>
    <mergeCell ref="D3:D4"/>
    <mergeCell ref="E3:E4"/>
  </mergeCells>
  <pageMargins left="0.19685039370078741" right="0.31496062992125984" top="0.35433070866141736" bottom="0.35433070866141736" header="0.31496062992125984" footer="0.31496062992125984"/>
  <pageSetup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5" workbookViewId="0">
      <selection activeCell="L24" sqref="L24"/>
    </sheetView>
  </sheetViews>
  <sheetFormatPr defaultRowHeight="15" x14ac:dyDescent="0.25"/>
  <cols>
    <col min="1" max="1" width="5.28515625" style="83" customWidth="1"/>
    <col min="2" max="2" width="36.140625" style="83" customWidth="1"/>
    <col min="3" max="3" width="4.7109375" style="83" customWidth="1"/>
    <col min="4" max="4" width="7.85546875" style="83" customWidth="1"/>
    <col min="5" max="5" width="8.7109375" style="83" customWidth="1"/>
    <col min="6" max="6" width="7.5703125" style="83" customWidth="1"/>
    <col min="7" max="7" width="9.140625" style="83"/>
    <col min="8" max="8" width="8.7109375" style="83" customWidth="1"/>
    <col min="9" max="9" width="7.85546875" style="83" customWidth="1"/>
    <col min="10" max="10" width="7.28515625" style="83" customWidth="1"/>
    <col min="11" max="11" width="9.5703125" style="83" bestFit="1" customWidth="1"/>
    <col min="12" max="12" width="7.85546875" style="83" customWidth="1"/>
  </cols>
  <sheetData>
    <row r="1" spans="1:12" s="83" customFormat="1" ht="18" x14ac:dyDescent="0.25">
      <c r="A1" s="803" t="s">
        <v>67</v>
      </c>
      <c r="B1" s="803"/>
      <c r="C1" s="803"/>
      <c r="D1" s="803"/>
      <c r="E1" s="803"/>
      <c r="F1" s="803"/>
      <c r="G1" s="803"/>
      <c r="H1" s="803"/>
      <c r="I1" s="176"/>
      <c r="J1" s="176"/>
      <c r="K1" s="176"/>
      <c r="L1" s="176"/>
    </row>
    <row r="2" spans="1:12" s="83" customFormat="1" ht="16.5" thickBot="1" x14ac:dyDescent="0.3">
      <c r="A2" s="817" t="s">
        <v>234</v>
      </c>
      <c r="B2" s="817"/>
      <c r="C2" s="817"/>
      <c r="D2" s="818"/>
      <c r="E2" s="818"/>
      <c r="F2" s="818"/>
      <c r="G2" s="818"/>
      <c r="H2" s="818"/>
      <c r="I2" s="177"/>
      <c r="J2" s="177"/>
      <c r="K2" s="177"/>
      <c r="L2" s="177"/>
    </row>
    <row r="3" spans="1:12" ht="16.5" customHeight="1" thickTop="1" x14ac:dyDescent="0.25">
      <c r="A3" s="804" t="s">
        <v>0</v>
      </c>
      <c r="B3" s="807" t="s">
        <v>1</v>
      </c>
      <c r="C3" s="810" t="s">
        <v>2</v>
      </c>
      <c r="D3" s="821" t="s">
        <v>68</v>
      </c>
      <c r="E3" s="513"/>
      <c r="F3" s="513"/>
      <c r="G3" s="513"/>
      <c r="H3" s="513"/>
      <c r="I3" s="514"/>
      <c r="J3" s="175"/>
      <c r="K3"/>
      <c r="L3"/>
    </row>
    <row r="4" spans="1:12" ht="46.5" customHeight="1" x14ac:dyDescent="0.25">
      <c r="A4" s="805"/>
      <c r="B4" s="808"/>
      <c r="C4" s="811"/>
      <c r="D4" s="819" t="s">
        <v>210</v>
      </c>
      <c r="E4" s="813" t="s">
        <v>167</v>
      </c>
      <c r="F4" s="813" t="s">
        <v>168</v>
      </c>
      <c r="G4" s="813" t="s">
        <v>69</v>
      </c>
      <c r="H4" s="813" t="s">
        <v>70</v>
      </c>
      <c r="I4" s="815" t="s">
        <v>3</v>
      </c>
      <c r="J4"/>
      <c r="K4"/>
      <c r="L4"/>
    </row>
    <row r="5" spans="1:12" ht="15.75" customHeight="1" thickBot="1" x14ac:dyDescent="0.3">
      <c r="A5" s="806"/>
      <c r="B5" s="809"/>
      <c r="C5" s="812"/>
      <c r="D5" s="820"/>
      <c r="E5" s="814"/>
      <c r="F5" s="814"/>
      <c r="G5" s="814"/>
      <c r="H5" s="814"/>
      <c r="I5" s="816"/>
      <c r="J5"/>
      <c r="K5"/>
      <c r="L5"/>
    </row>
    <row r="6" spans="1:12" ht="17.25" customHeight="1" thickTop="1" x14ac:dyDescent="0.25">
      <c r="A6" s="344" t="s">
        <v>4</v>
      </c>
      <c r="B6" s="347" t="s">
        <v>71</v>
      </c>
      <c r="C6" s="174" t="s">
        <v>72</v>
      </c>
      <c r="D6" s="352"/>
      <c r="E6" s="353"/>
      <c r="F6" s="353">
        <v>15000</v>
      </c>
      <c r="G6" s="353">
        <v>40000</v>
      </c>
      <c r="H6" s="353">
        <f>SUM(D6:G6)</f>
        <v>55000</v>
      </c>
      <c r="I6" s="354">
        <f>H6/12</f>
        <v>4583.333333333333</v>
      </c>
      <c r="J6"/>
      <c r="K6"/>
      <c r="L6"/>
    </row>
    <row r="7" spans="1:12" s="83" customFormat="1" ht="17.25" customHeight="1" x14ac:dyDescent="0.25">
      <c r="A7" s="269" t="s">
        <v>7</v>
      </c>
      <c r="B7" s="173" t="s">
        <v>82</v>
      </c>
      <c r="C7" s="345" t="s">
        <v>72</v>
      </c>
      <c r="D7" s="355"/>
      <c r="E7" s="356"/>
      <c r="F7" s="356"/>
      <c r="G7" s="356">
        <v>30000</v>
      </c>
      <c r="H7" s="356">
        <f>SUM(D7:G7)</f>
        <v>30000</v>
      </c>
      <c r="I7" s="357">
        <f>H7/12</f>
        <v>2500</v>
      </c>
    </row>
    <row r="8" spans="1:12" ht="16.5" customHeight="1" x14ac:dyDescent="0.25">
      <c r="A8" s="269" t="s">
        <v>8</v>
      </c>
      <c r="B8" s="172" t="s">
        <v>73</v>
      </c>
      <c r="C8" s="170" t="s">
        <v>72</v>
      </c>
      <c r="D8" s="307"/>
      <c r="E8" s="303"/>
      <c r="F8" s="171"/>
      <c r="G8" s="303">
        <v>10000</v>
      </c>
      <c r="H8" s="303">
        <f t="shared" ref="H8:H16" si="0">SUM(D8:G8)</f>
        <v>10000</v>
      </c>
      <c r="I8" s="169">
        <f t="shared" ref="I8" si="1">H8/12</f>
        <v>833.33333333333337</v>
      </c>
      <c r="J8"/>
      <c r="K8"/>
      <c r="L8"/>
    </row>
    <row r="9" spans="1:12" ht="15" customHeight="1" x14ac:dyDescent="0.25">
      <c r="A9" s="6" t="s">
        <v>9</v>
      </c>
      <c r="B9" s="172" t="s">
        <v>74</v>
      </c>
      <c r="C9" s="170" t="s">
        <v>72</v>
      </c>
      <c r="D9" s="307"/>
      <c r="E9" s="303"/>
      <c r="F9" s="171"/>
      <c r="G9" s="303">
        <v>25000</v>
      </c>
      <c r="H9" s="303">
        <f t="shared" si="0"/>
        <v>25000</v>
      </c>
      <c r="I9" s="169">
        <f t="shared" ref="I9" si="2">H9/12</f>
        <v>2083.3333333333335</v>
      </c>
      <c r="J9"/>
      <c r="K9"/>
      <c r="L9"/>
    </row>
    <row r="10" spans="1:12" ht="15" customHeight="1" x14ac:dyDescent="0.25">
      <c r="A10" s="6" t="s">
        <v>11</v>
      </c>
      <c r="B10" s="172" t="s">
        <v>75</v>
      </c>
      <c r="C10" s="170" t="s">
        <v>72</v>
      </c>
      <c r="D10" s="307"/>
      <c r="E10" s="303"/>
      <c r="F10" s="171"/>
      <c r="G10" s="303">
        <v>20000</v>
      </c>
      <c r="H10" s="303">
        <f t="shared" si="0"/>
        <v>20000</v>
      </c>
      <c r="I10" s="169">
        <f t="shared" ref="I10" si="3">H10/12</f>
        <v>1666.6666666666667</v>
      </c>
      <c r="J10"/>
      <c r="K10"/>
      <c r="L10"/>
    </row>
    <row r="11" spans="1:12" ht="15" customHeight="1" x14ac:dyDescent="0.25">
      <c r="A11" s="6" t="s">
        <v>13</v>
      </c>
      <c r="B11" s="172" t="s">
        <v>76</v>
      </c>
      <c r="C11" s="170" t="s">
        <v>72</v>
      </c>
      <c r="D11" s="307"/>
      <c r="E11" s="303"/>
      <c r="F11" s="171">
        <v>15000</v>
      </c>
      <c r="G11" s="303">
        <v>25000</v>
      </c>
      <c r="H11" s="303">
        <f t="shared" si="0"/>
        <v>40000</v>
      </c>
      <c r="I11" s="169">
        <f t="shared" ref="I11" si="4">H11/12</f>
        <v>3333.3333333333335</v>
      </c>
      <c r="J11"/>
      <c r="K11"/>
      <c r="L11"/>
    </row>
    <row r="12" spans="1:12" ht="15" customHeight="1" x14ac:dyDescent="0.25">
      <c r="A12" s="6" t="s">
        <v>20</v>
      </c>
      <c r="B12" s="172" t="s">
        <v>77</v>
      </c>
      <c r="C12" s="170" t="s">
        <v>72</v>
      </c>
      <c r="D12" s="307"/>
      <c r="E12" s="303"/>
      <c r="F12" s="171"/>
      <c r="G12" s="303">
        <v>23000</v>
      </c>
      <c r="H12" s="303">
        <f t="shared" si="0"/>
        <v>23000</v>
      </c>
      <c r="I12" s="169">
        <f t="shared" ref="I12" si="5">H12/12</f>
        <v>1916.6666666666667</v>
      </c>
      <c r="J12"/>
      <c r="K12"/>
      <c r="L12"/>
    </row>
    <row r="13" spans="1:12" ht="15" customHeight="1" x14ac:dyDescent="0.25">
      <c r="A13" s="6" t="s">
        <v>21</v>
      </c>
      <c r="B13" s="172" t="s">
        <v>80</v>
      </c>
      <c r="C13" s="170" t="s">
        <v>72</v>
      </c>
      <c r="D13" s="307"/>
      <c r="E13" s="303"/>
      <c r="F13" s="171">
        <v>15000</v>
      </c>
      <c r="G13" s="303">
        <v>30000</v>
      </c>
      <c r="H13" s="303">
        <f t="shared" si="0"/>
        <v>45000</v>
      </c>
      <c r="I13" s="169">
        <f t="shared" ref="I13:I16" si="6">H13/12</f>
        <v>3750</v>
      </c>
      <c r="J13"/>
      <c r="K13"/>
      <c r="L13"/>
    </row>
    <row r="14" spans="1:12" s="83" customFormat="1" ht="15" customHeight="1" x14ac:dyDescent="0.25">
      <c r="A14" s="6" t="s">
        <v>43</v>
      </c>
      <c r="B14" s="287" t="s">
        <v>193</v>
      </c>
      <c r="C14" s="288" t="s">
        <v>72</v>
      </c>
      <c r="D14" s="308"/>
      <c r="E14" s="302"/>
      <c r="F14" s="302"/>
      <c r="G14" s="302">
        <v>20000</v>
      </c>
      <c r="H14" s="303">
        <f t="shared" ref="H14" si="7">SUM(D14:G14)</f>
        <v>20000</v>
      </c>
      <c r="I14" s="289">
        <f t="shared" ref="I14" si="8">H14/12</f>
        <v>1666.6666666666667</v>
      </c>
    </row>
    <row r="15" spans="1:12" s="83" customFormat="1" ht="15" customHeight="1" x14ac:dyDescent="0.25">
      <c r="A15" s="6" t="s">
        <v>44</v>
      </c>
      <c r="B15" s="495" t="s">
        <v>19</v>
      </c>
      <c r="C15" s="288" t="s">
        <v>72</v>
      </c>
      <c r="D15" s="307"/>
      <c r="E15" s="303"/>
      <c r="F15" s="303"/>
      <c r="G15" s="303">
        <v>30000</v>
      </c>
      <c r="H15" s="303">
        <f t="shared" si="0"/>
        <v>30000</v>
      </c>
      <c r="I15" s="169">
        <f t="shared" si="6"/>
        <v>2500</v>
      </c>
    </row>
    <row r="16" spans="1:12" s="83" customFormat="1" ht="15" customHeight="1" thickBot="1" x14ac:dyDescent="0.3">
      <c r="A16" s="290">
        <v>11</v>
      </c>
      <c r="B16" s="490" t="s">
        <v>150</v>
      </c>
      <c r="C16" s="491" t="s">
        <v>72</v>
      </c>
      <c r="D16" s="492"/>
      <c r="E16" s="493"/>
      <c r="F16" s="493"/>
      <c r="G16" s="493">
        <v>15000</v>
      </c>
      <c r="H16" s="493">
        <f t="shared" si="0"/>
        <v>15000</v>
      </c>
      <c r="I16" s="494">
        <f t="shared" si="6"/>
        <v>1250</v>
      </c>
    </row>
    <row r="17" spans="1:12" ht="17.25" thickBot="1" x14ac:dyDescent="0.35">
      <c r="A17" s="346" t="s">
        <v>28</v>
      </c>
      <c r="B17" s="57" t="s">
        <v>15</v>
      </c>
      <c r="C17" s="70" t="s">
        <v>72</v>
      </c>
      <c r="D17" s="309">
        <f t="shared" ref="D17:F17" si="9">SUM(D6:D15)</f>
        <v>0</v>
      </c>
      <c r="E17" s="310">
        <f t="shared" si="9"/>
        <v>0</v>
      </c>
      <c r="F17" s="310">
        <f t="shared" si="9"/>
        <v>45000</v>
      </c>
      <c r="G17" s="310">
        <f>SUM(G6:G16)</f>
        <v>268000</v>
      </c>
      <c r="H17" s="310">
        <f>SUM(H6:H16)</f>
        <v>313000</v>
      </c>
      <c r="I17" s="58">
        <f>SUM(I6:I16)</f>
        <v>26083.333333333336</v>
      </c>
      <c r="J17"/>
      <c r="K17" s="394"/>
      <c r="L17"/>
    </row>
    <row r="18" spans="1:12" s="62" customFormat="1" ht="17.25" customHeight="1" thickTop="1" x14ac:dyDescent="0.3">
      <c r="A18" s="178"/>
      <c r="B18" s="321"/>
      <c r="C18" s="828"/>
      <c r="D18" s="828"/>
      <c r="E18" s="828"/>
      <c r="F18" s="828"/>
      <c r="G18" s="828"/>
      <c r="H18" s="828"/>
      <c r="I18" s="828"/>
    </row>
    <row r="19" spans="1:12" ht="16.5" x14ac:dyDescent="0.25">
      <c r="A19" s="320"/>
      <c r="B19" s="829"/>
      <c r="C19" s="829"/>
      <c r="D19" s="829"/>
      <c r="E19" s="829"/>
      <c r="F19" s="829"/>
      <c r="G19" s="829"/>
      <c r="H19" s="829"/>
      <c r="I19" s="829"/>
    </row>
    <row r="20" spans="1:12" s="83" customFormat="1" ht="15.75" thickBot="1" x14ac:dyDescent="0.3"/>
    <row r="21" spans="1:12" s="83" customFormat="1" ht="17.25" thickTop="1" x14ac:dyDescent="0.3">
      <c r="A21" s="830" t="s">
        <v>132</v>
      </c>
      <c r="B21" s="831"/>
      <c r="C21" s="318" t="s">
        <v>72</v>
      </c>
      <c r="D21" s="832">
        <v>2018</v>
      </c>
      <c r="E21" s="833"/>
      <c r="F21" s="834">
        <v>2019</v>
      </c>
      <c r="G21" s="833"/>
      <c r="H21" s="834" t="s">
        <v>218</v>
      </c>
      <c r="I21" s="833"/>
      <c r="J21" s="18"/>
    </row>
    <row r="22" spans="1:12" s="83" customFormat="1" ht="17.25" thickBot="1" x14ac:dyDescent="0.35">
      <c r="A22" s="141" t="s">
        <v>121</v>
      </c>
      <c r="B22" s="142" t="s">
        <v>126</v>
      </c>
      <c r="C22" s="319" t="s">
        <v>72</v>
      </c>
      <c r="D22" s="835">
        <v>260000</v>
      </c>
      <c r="E22" s="836"/>
      <c r="F22" s="837">
        <f>'Sveukupno '!E6</f>
        <v>334569.34000000003</v>
      </c>
      <c r="G22" s="838"/>
      <c r="H22" s="839">
        <f>-(D22-F22)</f>
        <v>74569.340000000026</v>
      </c>
      <c r="I22" s="840"/>
      <c r="J22" s="18"/>
    </row>
    <row r="23" spans="1:12" s="83" customFormat="1" ht="18" thickTop="1" thickBot="1" x14ac:dyDescent="0.35">
      <c r="A23" s="65"/>
      <c r="B23" s="63"/>
      <c r="C23" s="66"/>
      <c r="D23" s="64"/>
      <c r="E23" s="64"/>
      <c r="F23" s="60"/>
      <c r="G23" s="60"/>
      <c r="H23" s="61"/>
      <c r="I23" s="71"/>
      <c r="J23" s="60"/>
      <c r="K23" s="62"/>
      <c r="L23" s="62"/>
    </row>
    <row r="24" spans="1:12" s="83" customFormat="1" ht="18" thickTop="1" thickBot="1" x14ac:dyDescent="0.35">
      <c r="A24" s="59" t="s">
        <v>4</v>
      </c>
      <c r="B24" s="67" t="s">
        <v>131</v>
      </c>
      <c r="C24" s="42" t="s">
        <v>72</v>
      </c>
      <c r="D24" s="822">
        <v>237000</v>
      </c>
      <c r="E24" s="823"/>
      <c r="F24" s="824">
        <f>H17</f>
        <v>313000</v>
      </c>
      <c r="G24" s="825"/>
      <c r="H24" s="826">
        <f>-(D24-F24)</f>
        <v>76000</v>
      </c>
      <c r="I24" s="827"/>
      <c r="J24" s="18"/>
    </row>
    <row r="25" spans="1:12" s="83" customFormat="1" ht="18" thickTop="1" thickBot="1" x14ac:dyDescent="0.35">
      <c r="A25" s="842"/>
      <c r="B25" s="842"/>
      <c r="C25" s="842"/>
      <c r="D25" s="842"/>
      <c r="E25" s="842"/>
      <c r="F25" s="842"/>
      <c r="G25" s="842"/>
      <c r="H25" s="68"/>
      <c r="I25" s="69"/>
      <c r="J25" s="18"/>
      <c r="K25" s="18"/>
      <c r="L25" s="18"/>
    </row>
    <row r="26" spans="1:12" s="83" customFormat="1" ht="18" thickTop="1" thickBot="1" x14ac:dyDescent="0.35">
      <c r="A26" s="59" t="s">
        <v>7</v>
      </c>
      <c r="B26" s="67" t="s">
        <v>120</v>
      </c>
      <c r="C26" s="42" t="s">
        <v>72</v>
      </c>
      <c r="D26" s="843">
        <v>23000</v>
      </c>
      <c r="E26" s="844"/>
      <c r="F26" s="845">
        <f>F22-F24</f>
        <v>21569.340000000026</v>
      </c>
      <c r="G26" s="846"/>
      <c r="H26" s="826">
        <f>-(D26-F26)</f>
        <v>-1430.6599999999744</v>
      </c>
      <c r="I26" s="827"/>
      <c r="J26" s="18"/>
    </row>
    <row r="27" spans="1:12" ht="15.75" thickTop="1" x14ac:dyDescent="0.25"/>
    <row r="29" spans="1:12" x14ac:dyDescent="0.25">
      <c r="D29" s="841"/>
      <c r="E29" s="841"/>
    </row>
  </sheetData>
  <mergeCells count="29">
    <mergeCell ref="D29:E29"/>
    <mergeCell ref="A25:G25"/>
    <mergeCell ref="D26:E26"/>
    <mergeCell ref="F26:G26"/>
    <mergeCell ref="H26:I26"/>
    <mergeCell ref="I4:I5"/>
    <mergeCell ref="A2:H2"/>
    <mergeCell ref="D4:D5"/>
    <mergeCell ref="D3:I3"/>
    <mergeCell ref="D24:E24"/>
    <mergeCell ref="F24:G24"/>
    <mergeCell ref="H24:I24"/>
    <mergeCell ref="C18:I18"/>
    <mergeCell ref="B19:I19"/>
    <mergeCell ref="A21:B21"/>
    <mergeCell ref="D21:E21"/>
    <mergeCell ref="F21:G21"/>
    <mergeCell ref="H21:I21"/>
    <mergeCell ref="D22:E22"/>
    <mergeCell ref="F22:G22"/>
    <mergeCell ref="H22:I22"/>
    <mergeCell ref="A1:H1"/>
    <mergeCell ref="A3:A5"/>
    <mergeCell ref="B3:B5"/>
    <mergeCell ref="C3:C5"/>
    <mergeCell ref="E4:E5"/>
    <mergeCell ref="G4:G5"/>
    <mergeCell ref="F4:F5"/>
    <mergeCell ref="H4:H5"/>
  </mergeCells>
  <pageMargins left="0.2" right="0.34" top="0.74803149606299213" bottom="0.7480314960629921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A29" sqref="A29"/>
    </sheetView>
  </sheetViews>
  <sheetFormatPr defaultRowHeight="15" x14ac:dyDescent="0.25"/>
  <cols>
    <col min="1" max="1" width="6.28515625" customWidth="1"/>
    <col min="2" max="2" width="52" customWidth="1"/>
    <col min="3" max="3" width="6.28515625" customWidth="1"/>
    <col min="4" max="4" width="19" customWidth="1"/>
  </cols>
  <sheetData>
    <row r="1" spans="1:4" s="1" customFormat="1" ht="20.25" customHeight="1" x14ac:dyDescent="0.25">
      <c r="A1" s="803" t="s">
        <v>207</v>
      </c>
      <c r="B1" s="803"/>
      <c r="C1" s="803"/>
      <c r="D1" s="803"/>
    </row>
    <row r="2" spans="1:4" s="1" customFormat="1" ht="22.5" customHeight="1" thickBot="1" x14ac:dyDescent="0.3">
      <c r="A2" s="817" t="s">
        <v>235</v>
      </c>
      <c r="B2" s="817"/>
      <c r="C2" s="817"/>
      <c r="D2" s="817"/>
    </row>
    <row r="3" spans="1:4" ht="33" customHeight="1" thickTop="1" thickBot="1" x14ac:dyDescent="0.3">
      <c r="A3" s="75" t="s">
        <v>83</v>
      </c>
      <c r="B3" s="230" t="s">
        <v>84</v>
      </c>
      <c r="C3" s="231" t="s">
        <v>2</v>
      </c>
      <c r="D3" s="230" t="s">
        <v>68</v>
      </c>
    </row>
    <row r="4" spans="1:4" ht="15" customHeight="1" x14ac:dyDescent="0.25">
      <c r="A4" s="76" t="s">
        <v>4</v>
      </c>
      <c r="B4" s="74" t="s">
        <v>242</v>
      </c>
      <c r="C4" s="232" t="s">
        <v>72</v>
      </c>
      <c r="D4" s="72"/>
    </row>
    <row r="5" spans="1:4" ht="15" customHeight="1" x14ac:dyDescent="0.25">
      <c r="A5" s="77" t="s">
        <v>7</v>
      </c>
      <c r="B5" s="73" t="s">
        <v>85</v>
      </c>
      <c r="C5" s="233" t="s">
        <v>72</v>
      </c>
      <c r="D5" s="221"/>
    </row>
    <row r="6" spans="1:4" ht="15" customHeight="1" x14ac:dyDescent="0.25">
      <c r="A6" s="77" t="s">
        <v>8</v>
      </c>
      <c r="B6" s="73" t="s">
        <v>86</v>
      </c>
      <c r="C6" s="233" t="s">
        <v>72</v>
      </c>
      <c r="D6" s="221"/>
    </row>
    <row r="7" spans="1:4" ht="15" customHeight="1" x14ac:dyDescent="0.25">
      <c r="A7" s="77" t="s">
        <v>9</v>
      </c>
      <c r="B7" s="73" t="s">
        <v>87</v>
      </c>
      <c r="C7" s="233" t="s">
        <v>72</v>
      </c>
      <c r="D7" s="221"/>
    </row>
    <row r="8" spans="1:4" ht="15" customHeight="1" x14ac:dyDescent="0.25">
      <c r="A8" s="77" t="s">
        <v>11</v>
      </c>
      <c r="B8" s="73" t="s">
        <v>88</v>
      </c>
      <c r="C8" s="233" t="s">
        <v>72</v>
      </c>
      <c r="D8" s="221"/>
    </row>
    <row r="9" spans="1:4" ht="15" customHeight="1" x14ac:dyDescent="0.25">
      <c r="A9" s="77" t="s">
        <v>13</v>
      </c>
      <c r="B9" s="73" t="s">
        <v>89</v>
      </c>
      <c r="C9" s="233" t="s">
        <v>72</v>
      </c>
      <c r="D9" s="221"/>
    </row>
    <row r="10" spans="1:4" ht="15" customHeight="1" x14ac:dyDescent="0.25">
      <c r="A10" s="77" t="s">
        <v>20</v>
      </c>
      <c r="B10" s="73" t="s">
        <v>151</v>
      </c>
      <c r="C10" s="233" t="s">
        <v>72</v>
      </c>
      <c r="D10" s="221"/>
    </row>
    <row r="11" spans="1:4" ht="15" customHeight="1" x14ac:dyDescent="0.25">
      <c r="A11" s="77" t="s">
        <v>21</v>
      </c>
      <c r="B11" s="73" t="s">
        <v>90</v>
      </c>
      <c r="C11" s="233" t="s">
        <v>72</v>
      </c>
      <c r="D11" s="221"/>
    </row>
    <row r="12" spans="1:4" ht="15" customHeight="1" x14ac:dyDescent="0.25">
      <c r="A12" s="77" t="s">
        <v>43</v>
      </c>
      <c r="B12" s="73" t="s">
        <v>92</v>
      </c>
      <c r="C12" s="233" t="s">
        <v>72</v>
      </c>
      <c r="D12" s="221"/>
    </row>
    <row r="13" spans="1:4" ht="15" customHeight="1" x14ac:dyDescent="0.25">
      <c r="A13" s="77" t="s">
        <v>44</v>
      </c>
      <c r="B13" s="73" t="s">
        <v>96</v>
      </c>
      <c r="C13" s="233" t="s">
        <v>72</v>
      </c>
      <c r="D13" s="221"/>
    </row>
    <row r="14" spans="1:4" ht="15" customHeight="1" x14ac:dyDescent="0.25">
      <c r="A14" s="77" t="s">
        <v>81</v>
      </c>
      <c r="B14" s="73" t="s">
        <v>94</v>
      </c>
      <c r="C14" s="233" t="s">
        <v>72</v>
      </c>
      <c r="D14" s="221"/>
    </row>
    <row r="15" spans="1:4" ht="15" customHeight="1" x14ac:dyDescent="0.25">
      <c r="A15" s="77" t="s">
        <v>91</v>
      </c>
      <c r="B15" s="73" t="s">
        <v>208</v>
      </c>
      <c r="C15" s="233" t="s">
        <v>72</v>
      </c>
      <c r="D15" s="221"/>
    </row>
    <row r="16" spans="1:4" ht="15" customHeight="1" x14ac:dyDescent="0.25">
      <c r="A16" s="77" t="s">
        <v>93</v>
      </c>
      <c r="B16" s="73" t="s">
        <v>106</v>
      </c>
      <c r="C16" s="233" t="s">
        <v>72</v>
      </c>
      <c r="D16" s="221"/>
    </row>
    <row r="17" spans="1:4" ht="15" customHeight="1" x14ac:dyDescent="0.25">
      <c r="A17" s="77" t="s">
        <v>95</v>
      </c>
      <c r="B17" s="73" t="s">
        <v>104</v>
      </c>
      <c r="C17" s="233" t="s">
        <v>72</v>
      </c>
      <c r="D17" s="221"/>
    </row>
    <row r="18" spans="1:4" ht="15" customHeight="1" x14ac:dyDescent="0.25">
      <c r="A18" s="77" t="s">
        <v>97</v>
      </c>
      <c r="B18" s="74" t="s">
        <v>102</v>
      </c>
      <c r="C18" s="233" t="s">
        <v>72</v>
      </c>
      <c r="D18" s="221"/>
    </row>
    <row r="19" spans="1:4" ht="15" customHeight="1" x14ac:dyDescent="0.25">
      <c r="A19" s="78" t="s">
        <v>98</v>
      </c>
      <c r="B19" s="74" t="s">
        <v>108</v>
      </c>
      <c r="C19" s="233" t="s">
        <v>72</v>
      </c>
      <c r="D19" s="221"/>
    </row>
    <row r="20" spans="1:4" ht="15" customHeight="1" x14ac:dyDescent="0.25">
      <c r="A20" s="78" t="s">
        <v>99</v>
      </c>
      <c r="B20" s="74" t="s">
        <v>111</v>
      </c>
      <c r="C20" s="233" t="s">
        <v>72</v>
      </c>
      <c r="D20" s="221"/>
    </row>
    <row r="21" spans="1:4" ht="15" customHeight="1" x14ac:dyDescent="0.25">
      <c r="A21" s="78" t="s">
        <v>100</v>
      </c>
      <c r="B21" s="74" t="s">
        <v>209</v>
      </c>
      <c r="C21" s="233" t="s">
        <v>72</v>
      </c>
      <c r="D21" s="221"/>
    </row>
    <row r="22" spans="1:4" ht="15" customHeight="1" x14ac:dyDescent="0.25">
      <c r="A22" s="78" t="s">
        <v>101</v>
      </c>
      <c r="B22" s="74" t="s">
        <v>113</v>
      </c>
      <c r="C22" s="233" t="s">
        <v>72</v>
      </c>
      <c r="D22" s="221"/>
    </row>
    <row r="23" spans="1:4" ht="15" customHeight="1" x14ac:dyDescent="0.25">
      <c r="A23" s="78" t="s">
        <v>103</v>
      </c>
      <c r="B23" s="74" t="s">
        <v>114</v>
      </c>
      <c r="C23" s="233" t="s">
        <v>72</v>
      </c>
      <c r="D23" s="221"/>
    </row>
    <row r="24" spans="1:4" ht="15" customHeight="1" x14ac:dyDescent="0.25">
      <c r="A24" s="78" t="s">
        <v>105</v>
      </c>
      <c r="B24" s="496" t="s">
        <v>115</v>
      </c>
      <c r="C24" s="358" t="s">
        <v>72</v>
      </c>
      <c r="D24" s="359"/>
    </row>
    <row r="25" spans="1:4" ht="15" customHeight="1" x14ac:dyDescent="0.25">
      <c r="A25" s="78" t="s">
        <v>107</v>
      </c>
      <c r="B25" s="73" t="s">
        <v>214</v>
      </c>
      <c r="C25" s="233" t="s">
        <v>72</v>
      </c>
      <c r="D25" s="221"/>
    </row>
    <row r="26" spans="1:4" s="83" customFormat="1" ht="15" customHeight="1" x14ac:dyDescent="0.25">
      <c r="A26" s="78" t="s">
        <v>109</v>
      </c>
      <c r="B26" s="74" t="s">
        <v>149</v>
      </c>
      <c r="C26" s="233" t="s">
        <v>72</v>
      </c>
      <c r="D26" s="221"/>
    </row>
    <row r="27" spans="1:4" ht="15" customHeight="1" x14ac:dyDescent="0.25">
      <c r="A27" s="78" t="s">
        <v>110</v>
      </c>
      <c r="B27" s="74" t="s">
        <v>116</v>
      </c>
      <c r="C27" s="233" t="s">
        <v>72</v>
      </c>
      <c r="D27" s="221"/>
    </row>
    <row r="28" spans="1:4" ht="15" customHeight="1" x14ac:dyDescent="0.25">
      <c r="A28" s="78" t="s">
        <v>112</v>
      </c>
      <c r="B28" s="74" t="s">
        <v>117</v>
      </c>
      <c r="C28" s="233" t="s">
        <v>72</v>
      </c>
      <c r="D28" s="221"/>
    </row>
  </sheetData>
  <sortState ref="A4:A29">
    <sortCondition ref="A29"/>
  </sortState>
  <mergeCells count="2">
    <mergeCell ref="A2:D2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Javne potrebe</vt:lpstr>
      <vt:lpstr>Sveukupno </vt:lpstr>
      <vt:lpstr>I+II+III  grupa</vt:lpstr>
      <vt:lpstr>Olim.ekip.</vt:lpstr>
      <vt:lpstr>Olim. poj.</vt:lpstr>
      <vt:lpstr>Neol. poj.</vt:lpstr>
      <vt:lpstr>IV grupa</vt:lpstr>
      <vt:lpstr>IV grupa-zahtjevi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Korisnik_laptop</cp:lastModifiedBy>
  <cp:lastPrinted>2019-02-25T09:27:13Z</cp:lastPrinted>
  <dcterms:created xsi:type="dcterms:W3CDTF">2014-11-21T15:46:58Z</dcterms:created>
  <dcterms:modified xsi:type="dcterms:W3CDTF">2019-02-25T09:30:46Z</dcterms:modified>
</cp:coreProperties>
</file>