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 tabRatio="884" activeTab="5"/>
  </bookViews>
  <sheets>
    <sheet name="Javne potrebe" sheetId="12" r:id="rId1"/>
    <sheet name="Sveukupno " sheetId="8" r:id="rId2"/>
    <sheet name="I+II+III  grupa" sheetId="6" r:id="rId3"/>
    <sheet name="Olim.ekip." sheetId="11" r:id="rId4"/>
    <sheet name="Olim. poj." sheetId="3" r:id="rId5"/>
    <sheet name="Neol. poj." sheetId="4" r:id="rId6"/>
    <sheet name="IV grupa" sheetId="9" r:id="rId7"/>
    <sheet name="IV grupa-zahtjevi" sheetId="10" r:id="rId8"/>
  </sheets>
  <calcPr calcId="145621"/>
</workbook>
</file>

<file path=xl/calcChain.xml><?xml version="1.0" encoding="utf-8"?>
<calcChain xmlns="http://schemas.openxmlformats.org/spreadsheetml/2006/main">
  <c r="F29" i="6" l="1"/>
  <c r="F28" i="6"/>
  <c r="F27" i="6"/>
  <c r="F24" i="6"/>
  <c r="F22" i="6"/>
  <c r="F23" i="6"/>
  <c r="F21" i="6"/>
  <c r="F17" i="6"/>
  <c r="F16" i="6"/>
  <c r="F15" i="6"/>
  <c r="F10" i="6"/>
  <c r="F9" i="6"/>
  <c r="F8" i="6"/>
  <c r="F7" i="6"/>
  <c r="U58" i="4"/>
  <c r="U56" i="4"/>
  <c r="U54" i="4"/>
  <c r="U52" i="4"/>
  <c r="U50" i="4"/>
  <c r="U48" i="4"/>
  <c r="W62" i="11"/>
  <c r="W59" i="11"/>
  <c r="W57" i="11"/>
  <c r="W54" i="11"/>
  <c r="W52" i="11"/>
  <c r="W50" i="11"/>
  <c r="W47" i="11"/>
  <c r="W45" i="11"/>
  <c r="W43" i="11"/>
  <c r="D26" i="9" l="1"/>
  <c r="E15" i="8"/>
  <c r="F6" i="8"/>
  <c r="L29" i="6" l="1"/>
  <c r="K30" i="6"/>
  <c r="H15" i="9" l="1"/>
  <c r="I15" i="9" s="1"/>
  <c r="K60" i="11" l="1"/>
  <c r="L60" i="11"/>
  <c r="M60" i="11"/>
  <c r="N60" i="11"/>
  <c r="O60" i="11"/>
  <c r="P60" i="11"/>
  <c r="J60" i="11"/>
  <c r="Q60" i="11" s="1"/>
  <c r="J58" i="11"/>
  <c r="J30" i="6" l="1"/>
  <c r="J25" i="6"/>
  <c r="J13" i="6"/>
  <c r="K22" i="6"/>
  <c r="E22" i="6"/>
  <c r="G6" i="8"/>
  <c r="M29" i="6"/>
  <c r="I22" i="6" l="1"/>
  <c r="L22" i="6"/>
  <c r="M22" i="6" s="1"/>
  <c r="E29" i="6"/>
  <c r="I29" i="6" l="1"/>
  <c r="C18" i="12" l="1"/>
  <c r="N57" i="4"/>
  <c r="M57" i="4"/>
  <c r="L57" i="4"/>
  <c r="K57" i="4"/>
  <c r="O57" i="4" s="1"/>
  <c r="J57" i="4"/>
  <c r="I57" i="4"/>
  <c r="H57" i="4"/>
  <c r="N56" i="4"/>
  <c r="M56" i="4"/>
  <c r="L56" i="4"/>
  <c r="K56" i="4"/>
  <c r="J56" i="4"/>
  <c r="I56" i="4"/>
  <c r="O56" i="4" s="1"/>
  <c r="H56" i="4"/>
  <c r="P56" i="4" s="1"/>
  <c r="T56" i="4" s="1"/>
  <c r="O12" i="4"/>
  <c r="P11" i="4"/>
  <c r="T11" i="4" s="1"/>
  <c r="O11" i="4"/>
  <c r="Q22" i="11"/>
  <c r="Q21" i="11"/>
  <c r="P59" i="11"/>
  <c r="O59" i="11"/>
  <c r="N59" i="11"/>
  <c r="M59" i="11"/>
  <c r="L59" i="11"/>
  <c r="K59" i="11"/>
  <c r="J59" i="11"/>
  <c r="V56" i="4" l="1"/>
  <c r="E23" i="6"/>
  <c r="Q59" i="11"/>
  <c r="R59" i="11" s="1"/>
  <c r="V59" i="11" s="1"/>
  <c r="R21" i="11"/>
  <c r="I59" i="4"/>
  <c r="J59" i="4"/>
  <c r="K59" i="4"/>
  <c r="L59" i="4"/>
  <c r="M59" i="4"/>
  <c r="N59" i="4"/>
  <c r="H59" i="4"/>
  <c r="H50" i="4"/>
  <c r="I50" i="4"/>
  <c r="J50" i="4"/>
  <c r="K50" i="4"/>
  <c r="L50" i="4"/>
  <c r="M50" i="4"/>
  <c r="N50" i="4"/>
  <c r="H51" i="4"/>
  <c r="I51" i="4"/>
  <c r="J51" i="4"/>
  <c r="K51" i="4"/>
  <c r="L51" i="4"/>
  <c r="M51" i="4"/>
  <c r="N51" i="4"/>
  <c r="H52" i="4"/>
  <c r="I52" i="4"/>
  <c r="J52" i="4"/>
  <c r="K52" i="4"/>
  <c r="L52" i="4"/>
  <c r="M52" i="4"/>
  <c r="N52" i="4"/>
  <c r="H53" i="4"/>
  <c r="I53" i="4"/>
  <c r="J53" i="4"/>
  <c r="K53" i="4"/>
  <c r="L53" i="4"/>
  <c r="M53" i="4"/>
  <c r="N53" i="4"/>
  <c r="H54" i="4"/>
  <c r="I54" i="4"/>
  <c r="J54" i="4"/>
  <c r="K54" i="4"/>
  <c r="L54" i="4"/>
  <c r="M54" i="4"/>
  <c r="N54" i="4"/>
  <c r="H55" i="4"/>
  <c r="I55" i="4"/>
  <c r="J55" i="4"/>
  <c r="K55" i="4"/>
  <c r="L55" i="4"/>
  <c r="M55" i="4"/>
  <c r="N55" i="4"/>
  <c r="H58" i="4"/>
  <c r="I58" i="4"/>
  <c r="J58" i="4"/>
  <c r="K58" i="4"/>
  <c r="L58" i="4"/>
  <c r="M58" i="4"/>
  <c r="N58" i="4"/>
  <c r="I49" i="4"/>
  <c r="J49" i="4"/>
  <c r="K49" i="4"/>
  <c r="L49" i="4"/>
  <c r="M49" i="4"/>
  <c r="N49" i="4"/>
  <c r="H49" i="4"/>
  <c r="I48" i="4"/>
  <c r="J48" i="4"/>
  <c r="K48" i="4"/>
  <c r="L48" i="4"/>
  <c r="M48" i="4"/>
  <c r="N48" i="4"/>
  <c r="H48" i="4"/>
  <c r="O9" i="3"/>
  <c r="O6" i="3"/>
  <c r="E15" i="6" l="1"/>
  <c r="K27" i="6"/>
  <c r="K16" i="6"/>
  <c r="K17" i="6"/>
  <c r="K19" i="6"/>
  <c r="K20" i="6"/>
  <c r="K21" i="6"/>
  <c r="K28" i="6"/>
  <c r="K23" i="6"/>
  <c r="K25" i="6" s="1"/>
  <c r="K24" i="6"/>
  <c r="K7" i="6"/>
  <c r="K8" i="6"/>
  <c r="K9" i="6"/>
  <c r="K10" i="6"/>
  <c r="K18" i="6"/>
  <c r="K11" i="6"/>
  <c r="K12" i="6"/>
  <c r="K15" i="6"/>
  <c r="K13" i="6" l="1"/>
  <c r="G17" i="9"/>
  <c r="H16" i="9"/>
  <c r="I16" i="9" s="1"/>
  <c r="G7" i="8" l="1"/>
  <c r="G8" i="8"/>
  <c r="G9" i="8"/>
  <c r="G10" i="8"/>
  <c r="G11" i="8"/>
  <c r="G12" i="8"/>
  <c r="G13" i="8"/>
  <c r="G14" i="8"/>
  <c r="D15" i="8"/>
  <c r="C15" i="8"/>
  <c r="E14" i="12"/>
  <c r="X54" i="11" l="1"/>
  <c r="X52" i="11"/>
  <c r="K28" i="11" l="1"/>
  <c r="L28" i="11"/>
  <c r="M28" i="11"/>
  <c r="N28" i="11"/>
  <c r="O28" i="11"/>
  <c r="P28" i="11"/>
  <c r="J28" i="11"/>
  <c r="E4" i="12" l="1"/>
  <c r="H13" i="9" l="1"/>
  <c r="I13" i="9" s="1"/>
  <c r="E18" i="12" l="1"/>
  <c r="E17" i="12"/>
  <c r="E16" i="12"/>
  <c r="E15" i="12"/>
  <c r="E13" i="12"/>
  <c r="E12" i="12"/>
  <c r="E11" i="12"/>
  <c r="E10" i="12"/>
  <c r="E9" i="12"/>
  <c r="E8" i="12"/>
  <c r="E7" i="12"/>
  <c r="E6" i="12"/>
  <c r="E5" i="12"/>
  <c r="E3" i="12"/>
  <c r="H7" i="9" l="1"/>
  <c r="I7" i="9" s="1"/>
  <c r="U64" i="11"/>
  <c r="T64" i="11"/>
  <c r="S64" i="11"/>
  <c r="I64" i="11"/>
  <c r="H64" i="11"/>
  <c r="G64" i="11"/>
  <c r="F64" i="11"/>
  <c r="E64" i="11"/>
  <c r="O14" i="4" l="1"/>
  <c r="P13" i="4"/>
  <c r="O13" i="4"/>
  <c r="O10" i="4"/>
  <c r="P9" i="4"/>
  <c r="O9" i="4"/>
  <c r="O8" i="4"/>
  <c r="P7" i="4"/>
  <c r="O7" i="4"/>
  <c r="O6" i="4"/>
  <c r="P5" i="4"/>
  <c r="O5" i="4"/>
  <c r="O4" i="4"/>
  <c r="P3" i="4"/>
  <c r="O3" i="4"/>
  <c r="O55" i="4" l="1"/>
  <c r="O54" i="4"/>
  <c r="P54" i="4"/>
  <c r="T54" i="4" s="1"/>
  <c r="P63" i="11"/>
  <c r="O63" i="11"/>
  <c r="N63" i="11"/>
  <c r="M63" i="11"/>
  <c r="L63" i="11"/>
  <c r="K63" i="11"/>
  <c r="J63" i="11"/>
  <c r="P62" i="11"/>
  <c r="O62" i="11"/>
  <c r="N62" i="11"/>
  <c r="M62" i="11"/>
  <c r="L62" i="11"/>
  <c r="K62" i="11"/>
  <c r="J62" i="11"/>
  <c r="Q27" i="11"/>
  <c r="Q26" i="11"/>
  <c r="Q28" i="11" l="1"/>
  <c r="V54" i="4"/>
  <c r="Q63" i="11"/>
  <c r="Q62" i="11"/>
  <c r="R26" i="11"/>
  <c r="R28" i="11" s="1"/>
  <c r="R62" i="11" l="1"/>
  <c r="Q60" i="4"/>
  <c r="V62" i="11" l="1"/>
  <c r="H42" i="3"/>
  <c r="I42" i="3"/>
  <c r="J42" i="3"/>
  <c r="K42" i="3"/>
  <c r="L42" i="3"/>
  <c r="M42" i="3"/>
  <c r="N42" i="3"/>
  <c r="H43" i="3"/>
  <c r="I43" i="3"/>
  <c r="J43" i="3"/>
  <c r="K43" i="3"/>
  <c r="L43" i="3"/>
  <c r="M43" i="3"/>
  <c r="N43" i="3"/>
  <c r="H44" i="3"/>
  <c r="I44" i="3"/>
  <c r="J44" i="3"/>
  <c r="K44" i="3"/>
  <c r="L44" i="3"/>
  <c r="M44" i="3"/>
  <c r="N44" i="3"/>
  <c r="H45" i="3"/>
  <c r="I45" i="3"/>
  <c r="J45" i="3"/>
  <c r="K45" i="3"/>
  <c r="L45" i="3"/>
  <c r="M45" i="3"/>
  <c r="N45" i="3"/>
  <c r="H46" i="3"/>
  <c r="I46" i="3"/>
  <c r="J46" i="3"/>
  <c r="K46" i="3"/>
  <c r="L46" i="3"/>
  <c r="M46" i="3"/>
  <c r="N46" i="3"/>
  <c r="H47" i="3"/>
  <c r="I47" i="3"/>
  <c r="J47" i="3"/>
  <c r="K47" i="3"/>
  <c r="L47" i="3"/>
  <c r="M47" i="3"/>
  <c r="N47" i="3"/>
  <c r="H48" i="3"/>
  <c r="I48" i="3"/>
  <c r="J48" i="3"/>
  <c r="K48" i="3"/>
  <c r="L48" i="3"/>
  <c r="M48" i="3"/>
  <c r="N48" i="3"/>
  <c r="H49" i="3"/>
  <c r="I49" i="3"/>
  <c r="J49" i="3"/>
  <c r="K49" i="3"/>
  <c r="L49" i="3"/>
  <c r="M49" i="3"/>
  <c r="N49" i="3"/>
  <c r="K64" i="11"/>
  <c r="M64" i="11"/>
  <c r="N64" i="11"/>
  <c r="O64" i="11"/>
  <c r="K58" i="11"/>
  <c r="L58" i="11"/>
  <c r="M58" i="11"/>
  <c r="N58" i="11"/>
  <c r="O58" i="11"/>
  <c r="P58" i="11"/>
  <c r="K57" i="11"/>
  <c r="L57" i="11"/>
  <c r="M57" i="11"/>
  <c r="N57" i="11"/>
  <c r="O57" i="11"/>
  <c r="P57" i="11"/>
  <c r="J57" i="11"/>
  <c r="J51" i="11"/>
  <c r="K51" i="11"/>
  <c r="L51" i="11"/>
  <c r="M51" i="11"/>
  <c r="N51" i="11"/>
  <c r="O51" i="11"/>
  <c r="P51" i="11"/>
  <c r="J52" i="11"/>
  <c r="K52" i="11"/>
  <c r="L52" i="11"/>
  <c r="M52" i="11"/>
  <c r="N52" i="11"/>
  <c r="O52" i="11"/>
  <c r="P52" i="11"/>
  <c r="J53" i="11"/>
  <c r="K53" i="11"/>
  <c r="L53" i="11"/>
  <c r="M53" i="11"/>
  <c r="N53" i="11"/>
  <c r="O53" i="11"/>
  <c r="P53" i="11"/>
  <c r="J54" i="11"/>
  <c r="K54" i="11"/>
  <c r="L54" i="11"/>
  <c r="M54" i="11"/>
  <c r="N54" i="11"/>
  <c r="O54" i="11"/>
  <c r="P54" i="11"/>
  <c r="J55" i="11"/>
  <c r="K55" i="11"/>
  <c r="L55" i="11"/>
  <c r="M55" i="11"/>
  <c r="N55" i="11"/>
  <c r="O55" i="11"/>
  <c r="P55" i="11"/>
  <c r="K50" i="11"/>
  <c r="L50" i="11"/>
  <c r="M50" i="11"/>
  <c r="N50" i="11"/>
  <c r="O50" i="11"/>
  <c r="P50" i="11"/>
  <c r="J44" i="11"/>
  <c r="K44" i="11"/>
  <c r="L44" i="11"/>
  <c r="M44" i="11"/>
  <c r="N44" i="11"/>
  <c r="O44" i="11"/>
  <c r="P44" i="11"/>
  <c r="J45" i="11"/>
  <c r="K45" i="11"/>
  <c r="L45" i="11"/>
  <c r="M45" i="11"/>
  <c r="N45" i="11"/>
  <c r="O45" i="11"/>
  <c r="P45" i="11"/>
  <c r="J46" i="11"/>
  <c r="K46" i="11"/>
  <c r="L46" i="11"/>
  <c r="M46" i="11"/>
  <c r="N46" i="11"/>
  <c r="O46" i="11"/>
  <c r="P46" i="11"/>
  <c r="J47" i="11"/>
  <c r="K47" i="11"/>
  <c r="L47" i="11"/>
  <c r="M47" i="11"/>
  <c r="N47" i="11"/>
  <c r="O47" i="11"/>
  <c r="P47" i="11"/>
  <c r="J48" i="11"/>
  <c r="K48" i="11"/>
  <c r="L48" i="11"/>
  <c r="M48" i="11"/>
  <c r="N48" i="11"/>
  <c r="O48" i="11"/>
  <c r="P48" i="11"/>
  <c r="K43" i="11"/>
  <c r="L43" i="11"/>
  <c r="M43" i="11"/>
  <c r="N43" i="11"/>
  <c r="O43" i="11"/>
  <c r="P43" i="11"/>
  <c r="J50" i="11"/>
  <c r="J43" i="11"/>
  <c r="Q50" i="3"/>
  <c r="W64" i="11" l="1"/>
  <c r="Y62" i="11"/>
  <c r="Y64" i="11" s="1"/>
  <c r="X63" i="11"/>
  <c r="X64" i="11" s="1"/>
  <c r="J64" i="11"/>
  <c r="O48" i="4"/>
  <c r="P64" i="11"/>
  <c r="L64" i="11"/>
  <c r="O49" i="4"/>
  <c r="E17" i="6"/>
  <c r="Q43" i="11"/>
  <c r="O44" i="3"/>
  <c r="O45" i="3"/>
  <c r="O46" i="3"/>
  <c r="O47" i="3"/>
  <c r="O48" i="3"/>
  <c r="O49" i="3"/>
  <c r="O11" i="3"/>
  <c r="O12" i="3"/>
  <c r="Q58" i="11"/>
  <c r="Q57" i="11"/>
  <c r="Q51" i="11"/>
  <c r="Q52" i="11"/>
  <c r="Q53" i="11"/>
  <c r="Q54" i="11"/>
  <c r="Q55" i="11"/>
  <c r="Q50" i="11"/>
  <c r="Q44" i="11"/>
  <c r="Q45" i="11"/>
  <c r="Q46" i="11"/>
  <c r="Q47" i="11"/>
  <c r="Q48" i="11"/>
  <c r="H8" i="9"/>
  <c r="H9" i="9"/>
  <c r="H10" i="9"/>
  <c r="H11" i="9"/>
  <c r="H12" i="9"/>
  <c r="H14" i="9"/>
  <c r="H6" i="9"/>
  <c r="D17" i="9"/>
  <c r="S61" i="11"/>
  <c r="S56" i="11"/>
  <c r="L17" i="6" l="1"/>
  <c r="I14" i="9"/>
  <c r="H17" i="9"/>
  <c r="S65" i="11"/>
  <c r="P11" i="3"/>
  <c r="P48" i="3"/>
  <c r="T48" i="3" s="1"/>
  <c r="U48" i="3" s="1"/>
  <c r="O50" i="4"/>
  <c r="O51" i="4"/>
  <c r="O52" i="4"/>
  <c r="O53" i="4"/>
  <c r="O58" i="4"/>
  <c r="O59" i="4"/>
  <c r="O10" i="3"/>
  <c r="P9" i="3" s="1"/>
  <c r="O8" i="3"/>
  <c r="O7" i="3"/>
  <c r="O5" i="3"/>
  <c r="P25" i="11"/>
  <c r="O25" i="11"/>
  <c r="N25" i="11"/>
  <c r="M25" i="11"/>
  <c r="L25" i="11"/>
  <c r="K25" i="11"/>
  <c r="J25" i="11"/>
  <c r="Q24" i="11"/>
  <c r="Q23" i="11"/>
  <c r="Q20" i="11"/>
  <c r="Q19" i="11"/>
  <c r="P18" i="11"/>
  <c r="O18" i="11"/>
  <c r="N18" i="11"/>
  <c r="M18" i="11"/>
  <c r="L18" i="11"/>
  <c r="K18" i="11"/>
  <c r="J18" i="11"/>
  <c r="Q17" i="11"/>
  <c r="Q16" i="11"/>
  <c r="Q15" i="11"/>
  <c r="Q14" i="11"/>
  <c r="Q13" i="11"/>
  <c r="Q12" i="11"/>
  <c r="P11" i="11"/>
  <c r="O11" i="11"/>
  <c r="N11" i="11"/>
  <c r="M11" i="11"/>
  <c r="L11" i="11"/>
  <c r="K11" i="11"/>
  <c r="J11" i="11"/>
  <c r="Q10" i="11"/>
  <c r="Q9" i="11"/>
  <c r="Q8" i="11"/>
  <c r="Q7" i="11"/>
  <c r="Q6" i="11"/>
  <c r="Q5" i="11"/>
  <c r="W48" i="3" l="1"/>
  <c r="R19" i="11"/>
  <c r="E11" i="6"/>
  <c r="F11" i="6" s="1"/>
  <c r="O42" i="3"/>
  <c r="R7" i="11"/>
  <c r="P5" i="3"/>
  <c r="P7" i="3"/>
  <c r="O43" i="3"/>
  <c r="R12" i="11"/>
  <c r="R9" i="11"/>
  <c r="R14" i="11"/>
  <c r="R16" i="11"/>
  <c r="Q25" i="11"/>
  <c r="Q11" i="11"/>
  <c r="Q18" i="11"/>
  <c r="R23" i="11"/>
  <c r="R5" i="11"/>
  <c r="L11" i="6" l="1"/>
  <c r="M11" i="6" s="1"/>
  <c r="R25" i="11"/>
  <c r="Q64" i="11"/>
  <c r="R18" i="11"/>
  <c r="R11" i="11"/>
  <c r="I49" i="11"/>
  <c r="F60" i="4" l="1"/>
  <c r="F15" i="4"/>
  <c r="F50" i="3"/>
  <c r="F61" i="11"/>
  <c r="G61" i="11"/>
  <c r="G56" i="11"/>
  <c r="F49" i="11"/>
  <c r="G49" i="11"/>
  <c r="I56" i="11"/>
  <c r="T7" i="4" l="1"/>
  <c r="P52" i="4" l="1"/>
  <c r="T52" i="4" s="1"/>
  <c r="V52" i="4" s="1"/>
  <c r="P44" i="3"/>
  <c r="T44" i="3" s="1"/>
  <c r="U44" i="3" s="1"/>
  <c r="T5" i="3"/>
  <c r="T7" i="3"/>
  <c r="T9" i="3"/>
  <c r="W44" i="3" l="1"/>
  <c r="P46" i="3"/>
  <c r="T46" i="3" s="1"/>
  <c r="U46" i="3" s="1"/>
  <c r="F56" i="11"/>
  <c r="H49" i="11"/>
  <c r="H56" i="11"/>
  <c r="H61" i="11"/>
  <c r="E20" i="6" l="1"/>
  <c r="F20" i="6" s="1"/>
  <c r="E24" i="6"/>
  <c r="E18" i="6"/>
  <c r="F18" i="6" s="1"/>
  <c r="F65" i="11"/>
  <c r="E17" i="9"/>
  <c r="J50" i="3"/>
  <c r="L50" i="3"/>
  <c r="N50" i="3"/>
  <c r="S50" i="3"/>
  <c r="R50" i="3"/>
  <c r="M50" i="3"/>
  <c r="K50" i="3"/>
  <c r="I50" i="3"/>
  <c r="H50" i="3"/>
  <c r="E50" i="3"/>
  <c r="D50" i="3"/>
  <c r="S13" i="3"/>
  <c r="R13" i="3"/>
  <c r="N13" i="3"/>
  <c r="M13" i="3"/>
  <c r="L13" i="3"/>
  <c r="K13" i="3"/>
  <c r="J13" i="3"/>
  <c r="I13" i="3"/>
  <c r="H13" i="3"/>
  <c r="E13" i="3"/>
  <c r="D13" i="3"/>
  <c r="U61" i="11"/>
  <c r="T61" i="11"/>
  <c r="I61" i="11"/>
  <c r="E61" i="11"/>
  <c r="U56" i="11"/>
  <c r="T56" i="11"/>
  <c r="E56" i="11"/>
  <c r="U49" i="11"/>
  <c r="T49" i="11"/>
  <c r="E49" i="11"/>
  <c r="U25" i="11"/>
  <c r="T25" i="11"/>
  <c r="I25" i="11"/>
  <c r="H25" i="11"/>
  <c r="E25" i="11"/>
  <c r="U18" i="11"/>
  <c r="T18" i="11"/>
  <c r="I18" i="11"/>
  <c r="H18" i="11"/>
  <c r="E18" i="11"/>
  <c r="U11" i="11"/>
  <c r="T11" i="11"/>
  <c r="I11" i="11"/>
  <c r="H11" i="11"/>
  <c r="E11" i="11"/>
  <c r="T13" i="4"/>
  <c r="S60" i="4"/>
  <c r="R60" i="4"/>
  <c r="E60" i="4"/>
  <c r="D60" i="4"/>
  <c r="S15" i="4"/>
  <c r="R15" i="4"/>
  <c r="N15" i="4"/>
  <c r="M15" i="4"/>
  <c r="L15" i="4"/>
  <c r="K15" i="4"/>
  <c r="J15" i="4"/>
  <c r="I15" i="4"/>
  <c r="H15" i="4"/>
  <c r="E15" i="4"/>
  <c r="D15" i="4"/>
  <c r="T5" i="4"/>
  <c r="T3" i="4"/>
  <c r="L18" i="6" l="1"/>
  <c r="M18" i="6" s="1"/>
  <c r="L24" i="6"/>
  <c r="M24" i="6" s="1"/>
  <c r="O15" i="4"/>
  <c r="F17" i="9"/>
  <c r="I12" i="9"/>
  <c r="O13" i="3"/>
  <c r="O60" i="4"/>
  <c r="P42" i="3"/>
  <c r="T42" i="3" s="1"/>
  <c r="U42" i="3" s="1"/>
  <c r="R54" i="11"/>
  <c r="V54" i="11" s="1"/>
  <c r="K56" i="11"/>
  <c r="M56" i="11"/>
  <c r="O56" i="11"/>
  <c r="K61" i="11"/>
  <c r="M61" i="11"/>
  <c r="O61" i="11"/>
  <c r="J49" i="11"/>
  <c r="P49" i="11"/>
  <c r="N49" i="11"/>
  <c r="L49" i="11"/>
  <c r="J56" i="11"/>
  <c r="L56" i="11"/>
  <c r="N56" i="11"/>
  <c r="P56" i="11"/>
  <c r="L61" i="11"/>
  <c r="N61" i="11"/>
  <c r="P61" i="11"/>
  <c r="R57" i="11"/>
  <c r="V57" i="11" s="1"/>
  <c r="O49" i="11"/>
  <c r="M49" i="11"/>
  <c r="K49" i="11"/>
  <c r="U65" i="11"/>
  <c r="T65" i="11"/>
  <c r="J61" i="11"/>
  <c r="E65" i="11"/>
  <c r="I9" i="9"/>
  <c r="I8" i="9"/>
  <c r="I10" i="9"/>
  <c r="I11" i="9"/>
  <c r="O50" i="3"/>
  <c r="I65" i="11"/>
  <c r="H65" i="11"/>
  <c r="R50" i="11"/>
  <c r="V50" i="11" s="1"/>
  <c r="R43" i="11"/>
  <c r="R45" i="11"/>
  <c r="V45" i="11" s="1"/>
  <c r="K29" i="11"/>
  <c r="M29" i="11"/>
  <c r="O29" i="11"/>
  <c r="J29" i="11"/>
  <c r="L29" i="11"/>
  <c r="N29" i="11"/>
  <c r="P29" i="11"/>
  <c r="R52" i="11"/>
  <c r="V52" i="11" s="1"/>
  <c r="H29" i="11"/>
  <c r="I29" i="11"/>
  <c r="E29" i="11"/>
  <c r="V18" i="11"/>
  <c r="U29" i="11"/>
  <c r="V11" i="11"/>
  <c r="T29" i="11"/>
  <c r="P15" i="4"/>
  <c r="T15" i="4"/>
  <c r="H60" i="4"/>
  <c r="J60" i="4"/>
  <c r="L60" i="4"/>
  <c r="N60" i="4"/>
  <c r="I60" i="4"/>
  <c r="K60" i="4"/>
  <c r="M60" i="4"/>
  <c r="P48" i="4"/>
  <c r="P50" i="4"/>
  <c r="T50" i="4" s="1"/>
  <c r="V50" i="4" s="1"/>
  <c r="P58" i="4"/>
  <c r="T58" i="4" s="1"/>
  <c r="W61" i="11" l="1"/>
  <c r="V61" i="11"/>
  <c r="X55" i="11"/>
  <c r="V56" i="11"/>
  <c r="U50" i="3"/>
  <c r="V42" i="3"/>
  <c r="V43" i="3" s="1"/>
  <c r="W42" i="3" s="1"/>
  <c r="V46" i="3"/>
  <c r="V47" i="3" s="1"/>
  <c r="V58" i="4"/>
  <c r="W56" i="11"/>
  <c r="Y50" i="11"/>
  <c r="X51" i="11"/>
  <c r="Y54" i="11"/>
  <c r="Y52" i="11"/>
  <c r="X53" i="11"/>
  <c r="R64" i="11"/>
  <c r="T48" i="4"/>
  <c r="E10" i="6"/>
  <c r="Q56" i="11"/>
  <c r="V43" i="11"/>
  <c r="T13" i="3"/>
  <c r="L65" i="11"/>
  <c r="P13" i="3"/>
  <c r="Q29" i="11"/>
  <c r="P50" i="3"/>
  <c r="P65" i="11"/>
  <c r="E9" i="6"/>
  <c r="M65" i="11"/>
  <c r="N65" i="11"/>
  <c r="Q49" i="11"/>
  <c r="O65" i="11"/>
  <c r="K65" i="11"/>
  <c r="Q61" i="11"/>
  <c r="R56" i="11"/>
  <c r="R61" i="11"/>
  <c r="J65" i="11"/>
  <c r="F24" i="9"/>
  <c r="I6" i="9"/>
  <c r="I17" i="9" s="1"/>
  <c r="V25" i="11"/>
  <c r="P60" i="4"/>
  <c r="X57" i="11" l="1"/>
  <c r="X59" i="11"/>
  <c r="X60" i="11" s="1"/>
  <c r="E28" i="6"/>
  <c r="U60" i="4"/>
  <c r="W46" i="3"/>
  <c r="W50" i="3" s="1"/>
  <c r="V50" i="3"/>
  <c r="L23" i="6"/>
  <c r="M23" i="6" s="1"/>
  <c r="X56" i="11"/>
  <c r="Y56" i="11"/>
  <c r="V64" i="11"/>
  <c r="E19" i="6"/>
  <c r="F19" i="6" s="1"/>
  <c r="H24" i="9"/>
  <c r="E12" i="6"/>
  <c r="F12" i="6" s="1"/>
  <c r="I11" i="6"/>
  <c r="E21" i="6"/>
  <c r="T50" i="3"/>
  <c r="T60" i="4"/>
  <c r="R29" i="11"/>
  <c r="Q65" i="11"/>
  <c r="E7" i="6"/>
  <c r="E8" i="6"/>
  <c r="E16" i="6"/>
  <c r="L10" i="6"/>
  <c r="R47" i="11"/>
  <c r="V47" i="11" s="1"/>
  <c r="V29" i="11"/>
  <c r="I24" i="6"/>
  <c r="I18" i="6"/>
  <c r="X47" i="11" l="1"/>
  <c r="X48" i="11" s="1"/>
  <c r="H27" i="6" s="1"/>
  <c r="X43" i="11"/>
  <c r="X44" i="11" s="1"/>
  <c r="H28" i="6" s="1"/>
  <c r="X45" i="11"/>
  <c r="E27" i="6"/>
  <c r="V49" i="11"/>
  <c r="I28" i="6"/>
  <c r="G12" i="6"/>
  <c r="H12" i="6" s="1"/>
  <c r="G20" i="6"/>
  <c r="H20" i="6" s="1"/>
  <c r="X58" i="11"/>
  <c r="H7" i="6" s="1"/>
  <c r="G7" i="6"/>
  <c r="G15" i="6"/>
  <c r="E25" i="6"/>
  <c r="F13" i="6"/>
  <c r="E13" i="6"/>
  <c r="V48" i="4"/>
  <c r="V60" i="4" s="1"/>
  <c r="L21" i="6"/>
  <c r="M21" i="6" s="1"/>
  <c r="L19" i="6"/>
  <c r="M19" i="6" s="1"/>
  <c r="I23" i="6"/>
  <c r="I9" i="6"/>
  <c r="L9" i="6"/>
  <c r="M9" i="6" s="1"/>
  <c r="M10" i="6"/>
  <c r="L8" i="6"/>
  <c r="I10" i="6"/>
  <c r="R49" i="11"/>
  <c r="R65" i="11" s="1"/>
  <c r="X61" i="11" l="1"/>
  <c r="W49" i="11"/>
  <c r="G16" i="6" s="1"/>
  <c r="E30" i="6"/>
  <c r="F30" i="6"/>
  <c r="Y59" i="11"/>
  <c r="H15" i="6"/>
  <c r="Y57" i="11"/>
  <c r="F25" i="6"/>
  <c r="I21" i="6"/>
  <c r="I19" i="6"/>
  <c r="I12" i="6"/>
  <c r="L12" i="6"/>
  <c r="M12" i="6" s="1"/>
  <c r="L20" i="6"/>
  <c r="M20" i="6" s="1"/>
  <c r="I20" i="6"/>
  <c r="M8" i="6"/>
  <c r="I8" i="6"/>
  <c r="G28" i="6" l="1"/>
  <c r="G27" i="6"/>
  <c r="W65" i="11"/>
  <c r="Y61" i="11"/>
  <c r="X46" i="11"/>
  <c r="Y43" i="11"/>
  <c r="Y47" i="11"/>
  <c r="X49" i="11"/>
  <c r="X65" i="11" s="1"/>
  <c r="Y45" i="11" l="1"/>
  <c r="H16" i="6"/>
  <c r="Y49" i="11"/>
  <c r="Y65" i="11" s="1"/>
  <c r="L7" i="6"/>
  <c r="L13" i="6" s="1"/>
  <c r="I7" i="6"/>
  <c r="I13" i="6" s="1"/>
  <c r="I15" i="6"/>
  <c r="L15" i="6"/>
  <c r="L28" i="6" l="1"/>
  <c r="M28" i="6" s="1"/>
  <c r="M15" i="6"/>
  <c r="M7" i="6"/>
  <c r="M13" i="6" s="1"/>
  <c r="L27" i="6" l="1"/>
  <c r="L30" i="6" s="1"/>
  <c r="I27" i="6"/>
  <c r="L16" i="6"/>
  <c r="L25" i="6" s="1"/>
  <c r="I16" i="6"/>
  <c r="K31" i="6" l="1"/>
  <c r="I30" i="6"/>
  <c r="M27" i="6"/>
  <c r="M30" i="6" s="1"/>
  <c r="M16" i="6"/>
  <c r="V65" i="11"/>
  <c r="M17" i="6" l="1"/>
  <c r="M25" i="6" s="1"/>
  <c r="L31" i="6"/>
  <c r="I17" i="6"/>
  <c r="I25" i="6" s="1"/>
  <c r="G65" i="11"/>
  <c r="M31" i="6" l="1"/>
  <c r="I31" i="6" l="1"/>
  <c r="F31" i="6"/>
  <c r="E31" i="6"/>
  <c r="J31" i="6"/>
  <c r="F5" i="8" l="1"/>
  <c r="F16" i="8" l="1"/>
  <c r="G5" i="8"/>
  <c r="G15" i="8" s="1"/>
  <c r="F22" i="9"/>
  <c r="H22" i="9" s="1"/>
  <c r="G4" i="8" l="1"/>
  <c r="F15" i="8"/>
  <c r="F4" i="8" s="1"/>
  <c r="F26" i="9"/>
  <c r="H26" i="9" s="1"/>
</calcChain>
</file>

<file path=xl/sharedStrings.xml><?xml version="1.0" encoding="utf-8"?>
<sst xmlns="http://schemas.openxmlformats.org/spreadsheetml/2006/main" count="612" uniqueCount="259">
  <si>
    <t>R.B</t>
  </si>
  <si>
    <t>ŠPORTSKA UDRUGA</t>
  </si>
  <si>
    <t>Grupa</t>
  </si>
  <si>
    <t>Mjesečna rata</t>
  </si>
  <si>
    <t>1.</t>
  </si>
  <si>
    <t>ODBOJKAŠKI KLUB MARINA KAŠTELA</t>
  </si>
  <si>
    <t>I</t>
  </si>
  <si>
    <t>2.</t>
  </si>
  <si>
    <t>3.</t>
  </si>
  <si>
    <t>4.</t>
  </si>
  <si>
    <t>JUDO KLUB DALMACIJACEMENT</t>
  </si>
  <si>
    <t>5.</t>
  </si>
  <si>
    <t xml:space="preserve">HRVATSKI NOGOMETNI KLUB VAL </t>
  </si>
  <si>
    <t>6.</t>
  </si>
  <si>
    <t>KLUB DIZAČA UTEGA KAŠTELA</t>
  </si>
  <si>
    <t>UKUPNO</t>
  </si>
  <si>
    <t>II</t>
  </si>
  <si>
    <t>HRVATSKI  NOGOMETNI  KLUB  JADRAN</t>
  </si>
  <si>
    <t>ŽENSKI RUKOMETNI KLUB KAŠTELA</t>
  </si>
  <si>
    <t>ŽENSKI NOGOMETNI KLUB DALMACIJA</t>
  </si>
  <si>
    <t>7.</t>
  </si>
  <si>
    <t>8.</t>
  </si>
  <si>
    <t>TWIRLING KLUB KAŠTELA</t>
  </si>
  <si>
    <t xml:space="preserve">  </t>
  </si>
  <si>
    <t>III</t>
  </si>
  <si>
    <t>ŠAHOVSKI KLUB PETAR SEDLAR – PEPE</t>
  </si>
  <si>
    <t>I+II+III</t>
  </si>
  <si>
    <t xml:space="preserve"> </t>
  </si>
  <si>
    <t>TAB 1</t>
  </si>
  <si>
    <t>TAB 2</t>
  </si>
  <si>
    <t>TABELA 5</t>
  </si>
  <si>
    <t>DODAT. BODOVI      Čl. 18.</t>
  </si>
  <si>
    <t>UKUPNO BODOVA</t>
  </si>
  <si>
    <t>Zast.šp.</t>
  </si>
  <si>
    <t>seniori</t>
  </si>
  <si>
    <t>juniori</t>
  </si>
  <si>
    <t>kadeti</t>
  </si>
  <si>
    <t>ml.kad.</t>
  </si>
  <si>
    <t>Djč/Djev</t>
  </si>
  <si>
    <t>Ml.d/dje</t>
  </si>
  <si>
    <t>ŠKOLA</t>
  </si>
  <si>
    <t xml:space="preserve">HRVATSKI NOGOMETNI KLUB GOŠK </t>
  </si>
  <si>
    <t>9.</t>
  </si>
  <si>
    <t>10.</t>
  </si>
  <si>
    <t>ž</t>
  </si>
  <si>
    <t>m</t>
  </si>
  <si>
    <t>Liga sustav</t>
  </si>
  <si>
    <t>TABELA 8</t>
  </si>
  <si>
    <t>DODAT. BODOVI      ČL.22</t>
  </si>
  <si>
    <t>TAB 14 kategorizirani</t>
  </si>
  <si>
    <t>spol</t>
  </si>
  <si>
    <t>mlađi kadeti</t>
  </si>
  <si>
    <t>Djčaci / Djevojčice</t>
  </si>
  <si>
    <t>Mlađi Djčaci / Djevojčice</t>
  </si>
  <si>
    <t>škola</t>
  </si>
  <si>
    <t>M</t>
  </si>
  <si>
    <t>Ž</t>
  </si>
  <si>
    <t>KLUB DIZAČA UTEGA</t>
  </si>
  <si>
    <t>UKUPNO I + II + III</t>
  </si>
  <si>
    <t>m/ž</t>
  </si>
  <si>
    <t>SREDSTVA</t>
  </si>
  <si>
    <t xml:space="preserve">DETALJNI FINANCIJSKI PLAN </t>
  </si>
  <si>
    <t>Red. br.</t>
  </si>
  <si>
    <t>STAVKA</t>
  </si>
  <si>
    <t>Rad Zajednice</t>
  </si>
  <si>
    <t xml:space="preserve"> RASPODJELA SREDSTAVA ZA  IV GRUPU</t>
  </si>
  <si>
    <t>PROGRAM</t>
  </si>
  <si>
    <t>Procjena Upravnog odbora</t>
  </si>
  <si>
    <t>Ukupna sredstva</t>
  </si>
  <si>
    <t>GIMNASTIČKI KLUB KAŠTELA</t>
  </si>
  <si>
    <t>IV</t>
  </si>
  <si>
    <t>STOLNOTENISKI KLUB KAŠTELA</t>
  </si>
  <si>
    <t>ŠKOLSKI ŠPORTSKI SAVEZ</t>
  </si>
  <si>
    <t>PLIVAČKI KLUB KAŠTELA</t>
  </si>
  <si>
    <t>AIKIDO KLUB KAŠTELA GEN KI</t>
  </si>
  <si>
    <t>JUDO KLUB KAŠTELA</t>
  </si>
  <si>
    <t>PIKADO KLUB POSEJDON</t>
  </si>
  <si>
    <t>TENISKI KLUB RESNIK</t>
  </si>
  <si>
    <t>11.</t>
  </si>
  <si>
    <t>PLESNI KLUB LOLITA</t>
  </si>
  <si>
    <t>Red. Br.</t>
  </si>
  <si>
    <t>NAZIV</t>
  </si>
  <si>
    <t>H.P.D. ANTE BEDALOV</t>
  </si>
  <si>
    <t>H.P.D. KOZJAK</t>
  </si>
  <si>
    <t>H.P.D. MALAČKA</t>
  </si>
  <si>
    <t>JEDRILIČARSKI KLUB KAŠTELA</t>
  </si>
  <si>
    <t>JEDRILIČARSKI KLUB SVETI IVAN</t>
  </si>
  <si>
    <t>KARATE KLUB FORTITER</t>
  </si>
  <si>
    <t>12.</t>
  </si>
  <si>
    <t>KLUB RITMIČKE GIMNASTIKE M.KAŠTELA</t>
  </si>
  <si>
    <t>13.</t>
  </si>
  <si>
    <t>KLUB ŠPORTSKOG RIBOLOVA GIRIČIĆ</t>
  </si>
  <si>
    <t>14.</t>
  </si>
  <si>
    <t>KLUB RUKOMETA NA PIJESKU B. MOMCI</t>
  </si>
  <si>
    <t>15.</t>
  </si>
  <si>
    <t>16.</t>
  </si>
  <si>
    <t>17.</t>
  </si>
  <si>
    <t>18.</t>
  </si>
  <si>
    <t>19.</t>
  </si>
  <si>
    <t>POMORSKO ŠPORTSKO DRUŠTVO GALEB</t>
  </si>
  <si>
    <t>20.</t>
  </si>
  <si>
    <t>POMORSKI ŠPORTSKI KLUB SRDELA</t>
  </si>
  <si>
    <t>21.</t>
  </si>
  <si>
    <t>P. Š. RIBOLOVNO DRUŠTVO GOJAČA</t>
  </si>
  <si>
    <t>22.</t>
  </si>
  <si>
    <t>REKREACIJSKI KLUB K 7</t>
  </si>
  <si>
    <t>23.</t>
  </si>
  <si>
    <t>24.</t>
  </si>
  <si>
    <t>SKIJAŠKI KLUB KAŠTELA</t>
  </si>
  <si>
    <t>25.</t>
  </si>
  <si>
    <t>ŠPORTSKI KLUB VJEVERICA</t>
  </si>
  <si>
    <t>ŠPORTSKI RIBOLOVNI KLUB NEAJ</t>
  </si>
  <si>
    <t>ŠPORTSKI RIBOLOVNI KLUB UGOR</t>
  </si>
  <si>
    <t>UDRUGA TJELESNIH INVALIDA KAŠTELA</t>
  </si>
  <si>
    <t>UDRUGA ZA ŠPORT I REKREACIJU CICIBAN</t>
  </si>
  <si>
    <t>Š P O R T S K A    U D R U G A</t>
  </si>
  <si>
    <t>Spol</t>
  </si>
  <si>
    <t>SUFINANCIRANJE PO ZAHTJEVIMA</t>
  </si>
  <si>
    <t>0.</t>
  </si>
  <si>
    <t>1.1.</t>
  </si>
  <si>
    <t>1.2.</t>
  </si>
  <si>
    <t>2.1.</t>
  </si>
  <si>
    <t>2.2.</t>
  </si>
  <si>
    <t>UKUPNO ZA  IV  GRUPU</t>
  </si>
  <si>
    <t>R.B.</t>
  </si>
  <si>
    <t>TAB 14 (kategorizirani)</t>
  </si>
  <si>
    <t>SVEUKUPNO</t>
  </si>
  <si>
    <t>Liga sust.</t>
  </si>
  <si>
    <t>SUFINANCIRANJE KONTINUIRANO</t>
  </si>
  <si>
    <t>J A V N E    P O T R E B E</t>
  </si>
  <si>
    <t>BROJ ŠPORTAŠA - TABELA 13</t>
  </si>
  <si>
    <t>BODOVA PO ŠPORTAŠU :</t>
  </si>
  <si>
    <t>BROJ ŠPORTAŠA - TABELA 5</t>
  </si>
  <si>
    <t>Ukup3-9</t>
  </si>
  <si>
    <t>ukup</t>
  </si>
  <si>
    <t>3 do 9</t>
  </si>
  <si>
    <t>ukupno     2 do 7  m/ž</t>
  </si>
  <si>
    <t>ukupno    2 do 7</t>
  </si>
  <si>
    <t>BROJ ŠPORTAŠA</t>
  </si>
  <si>
    <t xml:space="preserve">ODBOJKAŠKI KLUB MARINA KAŠTELA </t>
  </si>
  <si>
    <t>KOŠARKAŠKI KLUB KAŠTELA</t>
  </si>
  <si>
    <t>TENIS KLUB KAŠTELA</t>
  </si>
  <si>
    <t>1 do 7</t>
  </si>
  <si>
    <t>Troškovi  natjec.</t>
  </si>
  <si>
    <t>UKUPNO športaša</t>
  </si>
  <si>
    <t>TWIRLING KLUB KORAK</t>
  </si>
  <si>
    <t>ODBOJKAŠKI KLUB KAŠTEL LUKŠIĆ</t>
  </si>
  <si>
    <t>JUDO KLUB JADRAN</t>
  </si>
  <si>
    <r>
      <t xml:space="preserve">TAB 1 </t>
    </r>
    <r>
      <rPr>
        <sz val="8"/>
        <color rgb="FFFF0000"/>
        <rFont val="Arial Narrow"/>
        <family val="2"/>
        <charset val="238"/>
      </rPr>
      <t>šport. tradicija</t>
    </r>
  </si>
  <si>
    <r>
      <t xml:space="preserve">TAB 2 </t>
    </r>
    <r>
      <rPr>
        <sz val="8"/>
        <color rgb="FFFF0000"/>
        <rFont val="Arial Narrow"/>
        <family val="2"/>
        <charset val="238"/>
      </rPr>
      <t>međ. natjec.</t>
    </r>
  </si>
  <si>
    <t>Zastup. športa</t>
  </si>
  <si>
    <t>TAB 14 (kategor.)</t>
  </si>
  <si>
    <t>UKUPN BODOV</t>
  </si>
  <si>
    <r>
      <rPr>
        <b/>
        <sz val="8"/>
        <color rgb="FFFF0000"/>
        <rFont val="Arial Narrow"/>
        <family val="2"/>
        <charset val="238"/>
      </rPr>
      <t xml:space="preserve">DOD. BOD.      </t>
    </r>
    <r>
      <rPr>
        <b/>
        <sz val="8"/>
        <color rgb="FF00B050"/>
        <rFont val="Arial Narrow"/>
        <family val="2"/>
        <charset val="238"/>
      </rPr>
      <t>ČL.24.</t>
    </r>
  </si>
  <si>
    <r>
      <t xml:space="preserve">DOD. BOD.     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B050"/>
        <rFont val="Arial"/>
        <family val="2"/>
        <charset val="238"/>
      </rPr>
      <t>Čl. 28.</t>
    </r>
  </si>
  <si>
    <t>Sustav natjecanja</t>
  </si>
  <si>
    <r>
      <rPr>
        <sz val="8"/>
        <color rgb="FF0070C0"/>
        <rFont val="Arial Narrow"/>
        <family val="2"/>
        <charset val="238"/>
      </rPr>
      <t>Stupanj</t>
    </r>
    <r>
      <rPr>
        <sz val="8"/>
        <color rgb="FFFF0000"/>
        <rFont val="Arial Narrow"/>
        <family val="2"/>
        <charset val="238"/>
      </rPr>
      <t xml:space="preserve"> natjec.</t>
    </r>
  </si>
  <si>
    <t>TABELA 7</t>
  </si>
  <si>
    <r>
      <rPr>
        <b/>
        <sz val="8"/>
        <color rgb="FF0070C0"/>
        <rFont val="Arial Narrow"/>
        <family val="2"/>
        <charset val="238"/>
      </rPr>
      <t>TAB 13</t>
    </r>
    <r>
      <rPr>
        <b/>
        <sz val="8"/>
        <color rgb="FFFF0000"/>
        <rFont val="Arial Narrow"/>
        <family val="2"/>
        <charset val="238"/>
      </rPr>
      <t xml:space="preserve"> </t>
    </r>
    <r>
      <rPr>
        <sz val="8"/>
        <color rgb="FFFF0000"/>
        <rFont val="Arial Narrow"/>
        <family val="2"/>
        <charset val="238"/>
      </rPr>
      <t>kategorizirani</t>
    </r>
  </si>
  <si>
    <t>TABELA 12</t>
  </si>
  <si>
    <t>Ukupno tab 12 m/ž</t>
  </si>
  <si>
    <r>
      <rPr>
        <b/>
        <sz val="8"/>
        <color rgb="FF0070C0"/>
        <rFont val="Arial"/>
        <family val="2"/>
        <charset val="238"/>
      </rPr>
      <t>TAB 13</t>
    </r>
    <r>
      <rPr>
        <b/>
        <sz val="8"/>
        <color rgb="FFFF0000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kategorizirani</t>
    </r>
  </si>
  <si>
    <r>
      <t>Bodovi po čl.3</t>
    </r>
    <r>
      <rPr>
        <b/>
        <sz val="9"/>
        <color rgb="FF0070C0"/>
        <rFont val="Arial Narrow"/>
        <family val="2"/>
        <charset val="238"/>
      </rPr>
      <t>3.</t>
    </r>
  </si>
  <si>
    <r>
      <t>Dodatna sredstva čl.3</t>
    </r>
    <r>
      <rPr>
        <b/>
        <sz val="9"/>
        <color rgb="FF0070C0"/>
        <rFont val="Arial Narrow"/>
        <family val="2"/>
        <charset val="238"/>
      </rPr>
      <t>5.</t>
    </r>
  </si>
  <si>
    <t>grupa</t>
  </si>
  <si>
    <r>
      <t xml:space="preserve">Ukupno tab </t>
    </r>
    <r>
      <rPr>
        <sz val="8"/>
        <color rgb="FF0070C0"/>
        <rFont val="Arial"/>
        <family val="2"/>
        <charset val="238"/>
      </rPr>
      <t>12</t>
    </r>
  </si>
  <si>
    <t xml:space="preserve">NOGOMETNI KLUB GOŠK </t>
  </si>
  <si>
    <t>RUKOMETNI KLUB RIBOLA KAŠTELA</t>
  </si>
  <si>
    <t>ŽENSKI RUKOMETNI KLUB MARINA KAŠTELA</t>
  </si>
  <si>
    <t>DODAT BODOVI Čl. 14. (reprezentativac)</t>
  </si>
  <si>
    <t>Redni broj stavke</t>
  </si>
  <si>
    <t>Namjena sredstava</t>
  </si>
  <si>
    <t>ZAJEDNICA ŠPORTSKIH UDRUGA KAŠTELA</t>
  </si>
  <si>
    <t>1. PROGRAMSKA PODRUČJA</t>
  </si>
  <si>
    <t>Sufinanciranje programa rada klubova I – III grupe</t>
  </si>
  <si>
    <t>Sufinanciranje programa rada klubova IV grupe</t>
  </si>
  <si>
    <t>1.3.</t>
  </si>
  <si>
    <t>Program zdravstvene zaštite</t>
  </si>
  <si>
    <t>1.4.</t>
  </si>
  <si>
    <t>1.5.</t>
  </si>
  <si>
    <t>Program školovanja, usavršavanja i osposobljavanja kadrova u športu</t>
  </si>
  <si>
    <t>1.6.</t>
  </si>
  <si>
    <t>Program nositelja kvalitete športa u Gradu Kaštela</t>
  </si>
  <si>
    <t>2.  POSEBNI DIO PROGRAMA</t>
  </si>
  <si>
    <t>UKUPNO ZA RASPODIJELITI</t>
  </si>
  <si>
    <t xml:space="preserve"> RASPODJELA SREDSTAVA ZA PROGRAM I-III GRUPE</t>
  </si>
  <si>
    <t>MNK BONITO</t>
  </si>
  <si>
    <t>DODAT BODOVI Čl. 13. (reprezentativac)</t>
  </si>
  <si>
    <t>Program športa djece predškolske dobi</t>
  </si>
  <si>
    <t>Program nagrada i priznanja</t>
  </si>
  <si>
    <t>1.7.</t>
  </si>
  <si>
    <t>1.8.</t>
  </si>
  <si>
    <t>1.9.</t>
  </si>
  <si>
    <t>Posebni programi udruga – od interesa za Grad Kaštela</t>
  </si>
  <si>
    <t>Program stipendiranja vrhunskih (kategoriziranih) športaša</t>
  </si>
  <si>
    <t>Program športskih objekata - održavanje</t>
  </si>
  <si>
    <t>KICKBOXING KLUB UNI RENT</t>
  </si>
  <si>
    <t>ODBOJKAŠKI KLUB MLADOST – RIBOLA KAŠTELA</t>
  </si>
  <si>
    <t>ODB. KLUB MLADOST – RIBOLA KAŠTELA</t>
  </si>
  <si>
    <t xml:space="preserve">  RASPODJELA SREDSTAVA ZA  IV GRUPU - PO ZAHTJEVIMA </t>
  </si>
  <si>
    <t>OLDTIMER MOTO KLUB ADRIA</t>
  </si>
  <si>
    <t>STOLNO TENISKI KLUB DONJA KAŠTELA</t>
  </si>
  <si>
    <t>Bodovi po čl.13.</t>
  </si>
  <si>
    <t>KICKBOXING KLUB UNI RENT – KAŠTELA</t>
  </si>
  <si>
    <t>ŽENSKI RUKOM. KL. MARINA KAŠTELA</t>
  </si>
  <si>
    <t>TAEKWONDO KLUB FORTISSIMUS</t>
  </si>
  <si>
    <t>Vrijednost BODA</t>
  </si>
  <si>
    <t>ODBOJKAŠKI KLUB KAŠTELA</t>
  </si>
  <si>
    <t>Rezervna sredstva</t>
  </si>
  <si>
    <t>1.10.</t>
  </si>
  <si>
    <t>Ukupno za klubove istog športa</t>
  </si>
  <si>
    <t>Iznos za klubove istog športa</t>
  </si>
  <si>
    <r>
      <t xml:space="preserve">Prosjek </t>
    </r>
    <r>
      <rPr>
        <b/>
        <sz val="9"/>
        <color rgb="FFFF0000"/>
        <rFont val="Arial Narrow"/>
        <family val="2"/>
        <charset val="238"/>
      </rPr>
      <t>korigirano</t>
    </r>
  </si>
  <si>
    <t xml:space="preserve">ODBOJKAŠKI KLUB KAŠTELA </t>
  </si>
  <si>
    <t>Ukupna sredstva za športski program kojima raspolaže Zajednica</t>
  </si>
  <si>
    <t>Ukupno</t>
  </si>
  <si>
    <t>Vrijednost boda</t>
  </si>
  <si>
    <t xml:space="preserve">Sufinanciranje programa rada klubova I – III grupe </t>
  </si>
  <si>
    <t>IZRAČUN PREMA BODOVIMA</t>
  </si>
  <si>
    <t>NOSITELJI KVALITETE</t>
  </si>
  <si>
    <t>UKUPAN IZNOS</t>
  </si>
  <si>
    <t>BODOVI PREMA PRAVILNIKU</t>
  </si>
  <si>
    <r>
      <t xml:space="preserve">UKUPNO </t>
    </r>
    <r>
      <rPr>
        <b/>
        <sz val="12"/>
        <color rgb="FFFF0000"/>
        <rFont val="Arial Narrow"/>
        <family val="2"/>
        <charset val="238"/>
      </rPr>
      <t>BODOVI</t>
    </r>
    <r>
      <rPr>
        <b/>
        <sz val="12"/>
        <color rgb="FF00B050"/>
        <rFont val="Arial Narrow"/>
        <family val="2"/>
        <charset val="238"/>
      </rPr>
      <t>+</t>
    </r>
    <r>
      <rPr>
        <b/>
        <sz val="12"/>
        <color rgb="FF0070C0"/>
        <rFont val="Arial Narrow"/>
        <family val="2"/>
        <charset val="238"/>
      </rPr>
      <t>NOSITELJI KVALITETE</t>
    </r>
  </si>
  <si>
    <t>2019- 2020</t>
  </si>
  <si>
    <t>HRVATSKI  NOGOMETNI  KLUB  VAL</t>
  </si>
  <si>
    <t>NOGOMETNI KLUB JADRAN</t>
  </si>
  <si>
    <r>
      <t xml:space="preserve">Iznos u kn za </t>
    </r>
    <r>
      <rPr>
        <b/>
        <sz val="10"/>
        <color rgb="FF0070C0"/>
        <rFont val="Arial"/>
        <family val="2"/>
        <charset val="238"/>
      </rPr>
      <t>2019.</t>
    </r>
    <r>
      <rPr>
        <b/>
        <sz val="10"/>
        <color rgb="FF7030A0"/>
        <rFont val="Arial"/>
        <family val="2"/>
        <charset val="238"/>
      </rPr>
      <t xml:space="preserve"> </t>
    </r>
  </si>
  <si>
    <r>
      <t xml:space="preserve">Iznos u kn za </t>
    </r>
    <r>
      <rPr>
        <b/>
        <sz val="10"/>
        <color rgb="FFFF0000"/>
        <rFont val="Arial"/>
        <family val="2"/>
        <charset val="238"/>
      </rPr>
      <t xml:space="preserve">2020. </t>
    </r>
    <r>
      <rPr>
        <b/>
        <sz val="10"/>
        <color rgb="FF7030A0"/>
        <rFont val="Arial"/>
        <family val="2"/>
        <charset val="238"/>
      </rPr>
      <t>– planirano</t>
    </r>
  </si>
  <si>
    <t>PLAN RASPODJELE SREDSTAVA ZA PROGRAM JAVNIH POTREBA U ŠPORTU GRADA KAŠTELA ZA 2020 GODINU (rekapitulacija)</t>
  </si>
  <si>
    <r>
      <t xml:space="preserve">RAZLIKA             </t>
    </r>
    <r>
      <rPr>
        <b/>
        <sz val="12"/>
        <color rgb="FF0070C0"/>
        <rFont val="Calibri"/>
        <family val="2"/>
        <charset val="238"/>
        <scheme val="minor"/>
      </rPr>
      <t xml:space="preserve"> 2019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2020</t>
    </r>
  </si>
  <si>
    <t xml:space="preserve">ZAJEDNICE ŠPORTSKIH UDRUGA KAŠTELA ZA 2020. godinu  </t>
  </si>
  <si>
    <t>PRENESENI VIŠAK IZ 2019</t>
  </si>
  <si>
    <t>JP za 2020. – planirano</t>
  </si>
  <si>
    <r>
      <rPr>
        <b/>
        <sz val="12"/>
        <color rgb="FF0070C0"/>
        <rFont val="Calibri"/>
        <family val="2"/>
        <charset val="238"/>
        <scheme val="minor"/>
      </rPr>
      <t xml:space="preserve">RAZLIKA  </t>
    </r>
    <r>
      <rPr>
        <b/>
        <sz val="12"/>
        <rFont val="Calibri"/>
        <family val="2"/>
        <charset val="238"/>
        <scheme val="minor"/>
      </rPr>
      <t xml:space="preserve">       </t>
    </r>
    <r>
      <rPr>
        <b/>
        <sz val="12"/>
        <color rgb="FF0070C0"/>
        <rFont val="Calibri"/>
        <family val="2"/>
        <charset val="238"/>
        <scheme val="minor"/>
      </rPr>
      <t xml:space="preserve">      JP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DP</t>
    </r>
  </si>
  <si>
    <t>ŠAHOVSKI KLUB PETAR  SEDLAR - PEPE</t>
  </si>
  <si>
    <r>
      <rPr>
        <b/>
        <sz val="12"/>
        <color rgb="FF0070C0"/>
        <rFont val="Arial Narrow"/>
        <family val="2"/>
        <charset val="238"/>
      </rPr>
      <t xml:space="preserve">ODREĐIVANJE BODOVA PREMA PRAVILNIKU ZŠUK ZA 2020. </t>
    </r>
    <r>
      <rPr>
        <b/>
        <sz val="12"/>
        <color theme="1"/>
        <rFont val="Arial Narrow"/>
        <family val="2"/>
        <charset val="238"/>
      </rPr>
      <t xml:space="preserve">- </t>
    </r>
    <r>
      <rPr>
        <b/>
        <sz val="12"/>
        <color rgb="FFFF0000"/>
        <rFont val="Arial Narrow"/>
        <family val="2"/>
        <charset val="238"/>
      </rPr>
      <t>ZA OLIMPIJSKE POJEDINAČNE ŠPORTOVE</t>
    </r>
  </si>
  <si>
    <r>
      <rPr>
        <b/>
        <sz val="11"/>
        <color rgb="FF0070C0"/>
        <rFont val="Arial"/>
        <family val="2"/>
        <charset val="238"/>
      </rPr>
      <t xml:space="preserve">ODREĐIVANJE BODOVA PREMA PRAVILNIKU ZŠUK ZA 2020. </t>
    </r>
    <r>
      <rPr>
        <b/>
        <sz val="11"/>
        <color theme="1"/>
        <rFont val="Arial"/>
        <family val="2"/>
        <charset val="238"/>
      </rPr>
      <t xml:space="preserve">- </t>
    </r>
    <r>
      <rPr>
        <b/>
        <sz val="11"/>
        <color rgb="FFFF0000"/>
        <rFont val="Arial"/>
        <family val="2"/>
        <charset val="238"/>
      </rPr>
      <t>ZA NEOLIMPIJSKE POJEDINAČNE ŠPORTOVE</t>
    </r>
  </si>
  <si>
    <t>od 01.01. 2020. do 31.12.2020.</t>
  </si>
  <si>
    <r>
      <t xml:space="preserve">ODREĐIVANJE BODOVA PREMA PRAVILNIKU ZŠUK ZA 2020. - </t>
    </r>
    <r>
      <rPr>
        <b/>
        <sz val="8"/>
        <color rgb="FFFF0000"/>
        <rFont val="Arial"/>
        <family val="2"/>
        <charset val="238"/>
      </rPr>
      <t>ZA NEOLIMPIJSKE POJEDINAČNE ŠPORTOVE</t>
    </r>
  </si>
  <si>
    <r>
      <rPr>
        <b/>
        <sz val="14"/>
        <color rgb="FF0070C0"/>
        <rFont val="Arial Narrow"/>
        <family val="2"/>
        <charset val="238"/>
      </rPr>
      <t xml:space="preserve">ODREĐIVANJE BODOVA PREMA PRAVILNIKU ZŠUK ZA 2020. </t>
    </r>
    <r>
      <rPr>
        <b/>
        <sz val="14"/>
        <color theme="1"/>
        <rFont val="Arial Narrow"/>
        <family val="2"/>
        <charset val="238"/>
      </rPr>
      <t xml:space="preserve">- </t>
    </r>
    <r>
      <rPr>
        <b/>
        <sz val="14"/>
        <color rgb="FFFF0000"/>
        <rFont val="Arial Narrow"/>
        <family val="2"/>
        <charset val="238"/>
      </rPr>
      <t>ZA OLIMPIJSKE EKIPNE ŠPORTOVE</t>
    </r>
  </si>
  <si>
    <t>KLUB ŠPORTSKOG RIBOLOVA NEBOJSIJA</t>
  </si>
  <si>
    <t>VESLAČKI KLUB MARINA KAŠTELA</t>
  </si>
  <si>
    <t>UBACITI BARU</t>
  </si>
  <si>
    <t>IZ REZERVNIH SREDSTAVA</t>
  </si>
  <si>
    <t>IZNOS SA PRENESENIM VIŠKOM I DIJELOM REZERVNIH SREDSTAVA</t>
  </si>
  <si>
    <t>26.</t>
  </si>
  <si>
    <t>UDRUGA ZA MALI NOGOMET</t>
  </si>
  <si>
    <r>
      <t xml:space="preserve">Ukupni iznos     </t>
    </r>
    <r>
      <rPr>
        <b/>
        <sz val="12"/>
        <color rgb="FFFF0000"/>
        <rFont val="Arial Narrow"/>
        <family val="2"/>
        <charset val="238"/>
      </rPr>
      <t xml:space="preserve"> (44,39)</t>
    </r>
  </si>
  <si>
    <t>IZNOS (44,39)</t>
  </si>
  <si>
    <r>
      <t xml:space="preserve">Bodovi x </t>
    </r>
    <r>
      <rPr>
        <b/>
        <sz val="14"/>
        <color rgb="FFFF0000"/>
        <rFont val="Arial Narrow"/>
        <family val="2"/>
        <charset val="238"/>
      </rPr>
      <t>44,39</t>
    </r>
  </si>
  <si>
    <t>KARATE KLUB OBI</t>
  </si>
  <si>
    <t>27.</t>
  </si>
  <si>
    <t>BILIJARSKI KLUB ZEUS</t>
  </si>
  <si>
    <t>28.</t>
  </si>
  <si>
    <t>BOKSAČKI KLUB LEONID</t>
  </si>
  <si>
    <t>29.</t>
  </si>
  <si>
    <t>POMORSKO SPORTSKO DRUŠTVO GIRIČIĆ</t>
  </si>
  <si>
    <t>BICIKLISTIČKI KLUB OLUJA</t>
  </si>
  <si>
    <t xml:space="preserve"> od 01.01. 2020. do 31.12.2020.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</si>
</sst>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\ _k_n_-;\-* #,##0\ _k_n_-;_-* &quot;-&quot;??\ _k_n_-;_-@_-"/>
    <numFmt numFmtId="165" formatCode="_-* #,##0.0000000\ _k_n_-;\-* #,##0.0000000\ _k_n_-;_-* &quot;-&quot;??\ _k_n_-;_-@_-"/>
    <numFmt numFmtId="166" formatCode="0.0000"/>
  </numFmts>
  <fonts count="10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3" tint="-0.249977111117893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206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b/>
      <sz val="8"/>
      <color rgb="FF7030A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9"/>
      <color rgb="FF0070C0"/>
      <name val="Arial Narrow"/>
      <family val="2"/>
      <charset val="238"/>
    </font>
    <font>
      <b/>
      <sz val="9"/>
      <color rgb="FF00B05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2"/>
      <color theme="3" tint="-0.249977111117893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00B050"/>
      <name val="Arial Narrow"/>
      <family val="2"/>
      <charset val="238"/>
    </font>
    <font>
      <b/>
      <sz val="8"/>
      <color rgb="FF0070C0"/>
      <name val="Arial Narrow"/>
      <family val="2"/>
      <charset val="238"/>
    </font>
    <font>
      <b/>
      <sz val="8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rgb="FF0000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6"/>
      <color rgb="FF0070C0"/>
      <name val="Arial Narrow"/>
      <family val="2"/>
      <charset val="238"/>
    </font>
    <font>
      <sz val="12"/>
      <color rgb="FF0070C0"/>
      <name val="Arial Narrow"/>
      <family val="2"/>
      <charset val="238"/>
    </font>
    <font>
      <b/>
      <sz val="10"/>
      <color theme="3" tint="-0.249977111117893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sz val="8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11"/>
      <color rgb="FF0070C0"/>
      <name val="Calibri"/>
      <family val="2"/>
      <charset val="238"/>
      <scheme val="minor"/>
    </font>
    <font>
      <sz val="8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10"/>
      <color rgb="FF3F3151"/>
      <name val="Arial"/>
      <family val="2"/>
      <charset val="238"/>
    </font>
    <font>
      <b/>
      <sz val="9"/>
      <color rgb="FF3F3151"/>
      <name val="Arial"/>
      <family val="2"/>
      <charset val="238"/>
    </font>
    <font>
      <sz val="9"/>
      <color rgb="FF00B05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4"/>
      <color rgb="FF0070C0"/>
      <name val="Arial Narrow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2"/>
      <color theme="3" tint="-0.499984740745262"/>
      <name val="Arial Narrow"/>
      <family val="2"/>
      <charset val="238"/>
    </font>
    <font>
      <b/>
      <sz val="10"/>
      <color rgb="FF0070C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b/>
      <sz val="12"/>
      <color rgb="FF7030A0"/>
      <name val="Arial"/>
      <family val="2"/>
      <charset val="238"/>
    </font>
    <font>
      <sz val="8"/>
      <color rgb="FF00B050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B050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2"/>
      <color rgb="FF7030A0"/>
      <name val="Arial Narrow"/>
      <family val="2"/>
      <charset val="238"/>
    </font>
    <font>
      <b/>
      <sz val="14"/>
      <color rgb="FF7030A0"/>
      <name val="Arial Narrow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8" tint="-0.499984740745262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DAE9"/>
        <bgColor indexed="64"/>
      </patternFill>
    </fill>
    <fill>
      <patternFill patternType="solid">
        <fgColor rgb="FFB6B7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double">
        <color rgb="FF0070C0"/>
      </bottom>
      <diagonal/>
    </border>
    <border>
      <left/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 style="double">
        <color rgb="FF0070C0"/>
      </left>
      <right/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/>
      <top style="double">
        <color rgb="FF0070C0"/>
      </top>
      <bottom/>
      <diagonal/>
    </border>
    <border>
      <left style="medium">
        <color rgb="FF0070C0"/>
      </left>
      <right/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double">
        <color rgb="FF0070C0"/>
      </bottom>
      <diagonal/>
    </border>
    <border>
      <left style="double">
        <color rgb="FF0070C0"/>
      </left>
      <right/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/>
      <right style="double">
        <color rgb="FF0070C0"/>
      </right>
      <top style="medium">
        <color rgb="FF0070C0"/>
      </top>
      <bottom/>
      <diagonal/>
    </border>
    <border>
      <left style="double">
        <color rgb="FF0070C0"/>
      </left>
      <right style="medium">
        <color rgb="FF0070C0"/>
      </right>
      <top/>
      <bottom style="double">
        <color rgb="FF0070C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double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7">
    <xf numFmtId="0" fontId="0" fillId="0" borderId="0" xfId="0"/>
    <xf numFmtId="0" fontId="0" fillId="0" borderId="0" xfId="0"/>
    <xf numFmtId="43" fontId="0" fillId="0" borderId="0" xfId="0" applyNumberFormat="1"/>
    <xf numFmtId="0" fontId="11" fillId="2" borderId="40" xfId="0" applyFont="1" applyFill="1" applyBorder="1" applyAlignment="1">
      <alignment horizontal="center"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5" fillId="0" borderId="17" xfId="1" applyNumberFormat="1" applyFont="1" applyBorder="1" applyAlignment="1">
      <alignment horizontal="right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164" fontId="14" fillId="0" borderId="25" xfId="1" applyNumberFormat="1" applyFont="1" applyBorder="1" applyAlignment="1">
      <alignment horizontal="right" vertical="center" wrapText="1"/>
    </xf>
    <xf numFmtId="164" fontId="14" fillId="0" borderId="10" xfId="1" applyNumberFormat="1" applyFont="1" applyBorder="1" applyAlignment="1">
      <alignment horizontal="right" vertical="center" wrapText="1"/>
    </xf>
    <xf numFmtId="164" fontId="14" fillId="0" borderId="25" xfId="1" applyNumberFormat="1" applyFont="1" applyBorder="1" applyAlignment="1">
      <alignment horizontal="center" vertical="center" wrapText="1"/>
    </xf>
    <xf numFmtId="164" fontId="18" fillId="2" borderId="6" xfId="1" applyNumberFormat="1" applyFont="1" applyFill="1" applyBorder="1" applyAlignment="1">
      <alignment horizontal="right" vertical="center" wrapText="1"/>
    </xf>
    <xf numFmtId="0" fontId="15" fillId="0" borderId="0" xfId="0" applyFont="1"/>
    <xf numFmtId="164" fontId="22" fillId="3" borderId="27" xfId="1" applyNumberFormat="1" applyFont="1" applyFill="1" applyBorder="1" applyAlignment="1">
      <alignment horizontal="right" vertical="center" wrapText="1"/>
    </xf>
    <xf numFmtId="164" fontId="13" fillId="0" borderId="21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 wrapText="1"/>
    </xf>
    <xf numFmtId="164" fontId="13" fillId="0" borderId="17" xfId="1" applyNumberFormat="1" applyFont="1" applyFill="1" applyBorder="1" applyAlignment="1">
      <alignment horizontal="center" vertical="center" wrapText="1"/>
    </xf>
    <xf numFmtId="164" fontId="13" fillId="0" borderId="48" xfId="1" applyNumberFormat="1" applyFont="1" applyBorder="1" applyAlignment="1">
      <alignment horizontal="center" vertical="center" wrapText="1"/>
    </xf>
    <xf numFmtId="164" fontId="15" fillId="0" borderId="48" xfId="1" applyNumberFormat="1" applyFont="1" applyBorder="1" applyAlignment="1">
      <alignment horizontal="right" vertical="center" wrapText="1"/>
    </xf>
    <xf numFmtId="164" fontId="14" fillId="0" borderId="37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4" fontId="16" fillId="0" borderId="33" xfId="1" applyNumberFormat="1" applyFont="1" applyFill="1" applyBorder="1" applyAlignment="1">
      <alignment horizontal="center" vertical="center" wrapText="1"/>
    </xf>
    <xf numFmtId="164" fontId="14" fillId="0" borderId="42" xfId="1" applyNumberFormat="1" applyFont="1" applyBorder="1" applyAlignment="1">
      <alignment horizontal="center" vertical="center" wrapText="1"/>
    </xf>
    <xf numFmtId="164" fontId="19" fillId="0" borderId="25" xfId="1" applyNumberFormat="1" applyFont="1" applyBorder="1" applyAlignment="1">
      <alignment vertical="center" wrapText="1"/>
    </xf>
    <xf numFmtId="164" fontId="14" fillId="0" borderId="10" xfId="1" applyNumberFormat="1" applyFont="1" applyBorder="1" applyAlignment="1">
      <alignment horizontal="center" vertical="center" wrapText="1"/>
    </xf>
    <xf numFmtId="164" fontId="18" fillId="2" borderId="7" xfId="1" applyNumberFormat="1" applyFont="1" applyFill="1" applyBorder="1" applyAlignment="1">
      <alignment horizontal="center" vertical="center" wrapText="1"/>
    </xf>
    <xf numFmtId="164" fontId="18" fillId="2" borderId="49" xfId="1" applyNumberFormat="1" applyFont="1" applyFill="1" applyBorder="1" applyAlignment="1">
      <alignment horizontal="center" vertical="center" wrapText="1"/>
    </xf>
    <xf numFmtId="164" fontId="18" fillId="2" borderId="0" xfId="1" applyNumberFormat="1" applyFont="1" applyFill="1" applyBorder="1" applyAlignment="1">
      <alignment horizontal="center" vertical="center" wrapText="1"/>
    </xf>
    <xf numFmtId="164" fontId="18" fillId="2" borderId="32" xfId="1" applyNumberFormat="1" applyFont="1" applyFill="1" applyBorder="1" applyAlignment="1">
      <alignment horizontal="center" vertical="center" wrapText="1"/>
    </xf>
    <xf numFmtId="164" fontId="22" fillId="6" borderId="29" xfId="1" applyNumberFormat="1" applyFont="1" applyFill="1" applyBorder="1" applyAlignment="1">
      <alignment vertical="center"/>
    </xf>
    <xf numFmtId="0" fontId="9" fillId="2" borderId="41" xfId="0" applyFont="1" applyFill="1" applyBorder="1" applyAlignment="1">
      <alignment horizontal="center" vertical="center" wrapText="1"/>
    </xf>
    <xf numFmtId="164" fontId="30" fillId="2" borderId="68" xfId="1" applyNumberFormat="1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wrapText="1"/>
    </xf>
    <xf numFmtId="164" fontId="30" fillId="2" borderId="34" xfId="1" applyNumberFormat="1" applyFont="1" applyFill="1" applyBorder="1" applyAlignment="1">
      <alignment horizontal="center" wrapText="1"/>
    </xf>
    <xf numFmtId="164" fontId="30" fillId="2" borderId="9" xfId="1" applyNumberFormat="1" applyFont="1" applyFill="1" applyBorder="1" applyAlignment="1">
      <alignment horizontal="center" wrapText="1"/>
    </xf>
    <xf numFmtId="164" fontId="30" fillId="2" borderId="72" xfId="1" applyNumberFormat="1" applyFont="1" applyFill="1" applyBorder="1" applyAlignment="1">
      <alignment horizontal="center" wrapText="1"/>
    </xf>
    <xf numFmtId="164" fontId="30" fillId="2" borderId="8" xfId="1" applyNumberFormat="1" applyFont="1" applyFill="1" applyBorder="1" applyAlignment="1">
      <alignment horizont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164" fontId="30" fillId="2" borderId="54" xfId="1" applyNumberFormat="1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center" wrapText="1"/>
    </xf>
    <xf numFmtId="164" fontId="38" fillId="8" borderId="79" xfId="1" applyNumberFormat="1" applyFont="1" applyFill="1" applyBorder="1" applyAlignment="1">
      <alignment horizontal="right" vertical="center" wrapText="1"/>
    </xf>
    <xf numFmtId="164" fontId="38" fillId="8" borderId="3" xfId="1" applyNumberFormat="1" applyFont="1" applyFill="1" applyBorder="1" applyAlignment="1">
      <alignment horizontal="right" vertical="center" wrapText="1"/>
    </xf>
    <xf numFmtId="164" fontId="39" fillId="8" borderId="43" xfId="1" applyNumberFormat="1" applyFont="1" applyFill="1" applyBorder="1" applyAlignment="1">
      <alignment horizontal="right" vertical="center" wrapText="1"/>
    </xf>
    <xf numFmtId="164" fontId="40" fillId="7" borderId="54" xfId="1" applyNumberFormat="1" applyFont="1" applyFill="1" applyBorder="1" applyAlignment="1">
      <alignment horizontal="right" vertical="center" wrapText="1"/>
    </xf>
    <xf numFmtId="164" fontId="45" fillId="2" borderId="8" xfId="1" applyNumberFormat="1" applyFont="1" applyFill="1" applyBorder="1" applyAlignment="1">
      <alignment horizontal="center" wrapText="1"/>
    </xf>
    <xf numFmtId="164" fontId="45" fillId="2" borderId="20" xfId="1" applyNumberFormat="1" applyFont="1" applyFill="1" applyBorder="1" applyAlignment="1">
      <alignment horizontal="right" vertical="center" wrapText="1"/>
    </xf>
    <xf numFmtId="0" fontId="15" fillId="5" borderId="24" xfId="0" applyFont="1" applyFill="1" applyBorder="1" applyAlignment="1">
      <alignment horizontal="center"/>
    </xf>
    <xf numFmtId="0" fontId="15" fillId="0" borderId="0" xfId="0" applyFont="1" applyFill="1"/>
    <xf numFmtId="165" fontId="32" fillId="0" borderId="0" xfId="1" applyNumberFormat="1" applyFont="1" applyFill="1" applyAlignment="1">
      <alignment horizontal="right" wrapText="1"/>
    </xf>
    <xf numFmtId="0" fontId="0" fillId="0" borderId="0" xfId="0" applyFill="1"/>
    <xf numFmtId="0" fontId="12" fillId="0" borderId="25" xfId="0" applyFont="1" applyFill="1" applyBorder="1"/>
    <xf numFmtId="43" fontId="12" fillId="0" borderId="25" xfId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23" fillId="0" borderId="25" xfId="0" applyFont="1" applyFill="1" applyBorder="1"/>
    <xf numFmtId="0" fontId="12" fillId="5" borderId="25" xfId="0" applyFont="1" applyFill="1" applyBorder="1"/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164" fontId="18" fillId="2" borderId="68" xfId="1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42" fillId="0" borderId="107" xfId="0" applyFont="1" applyBorder="1" applyAlignment="1">
      <alignment vertical="top" wrapText="1"/>
    </xf>
    <xf numFmtId="0" fontId="19" fillId="0" borderId="103" xfId="0" applyFont="1" applyBorder="1" applyAlignment="1">
      <alignment vertical="top" wrapText="1"/>
    </xf>
    <xf numFmtId="0" fontId="43" fillId="0" borderId="103" xfId="0" applyFont="1" applyBorder="1" applyAlignment="1">
      <alignment vertical="top" wrapText="1"/>
    </xf>
    <xf numFmtId="0" fontId="10" fillId="9" borderId="95" xfId="0" applyFont="1" applyFill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164" fontId="18" fillId="0" borderId="5" xfId="1" applyNumberFormat="1" applyFont="1" applyBorder="1" applyAlignment="1">
      <alignment vertical="center" wrapText="1"/>
    </xf>
    <xf numFmtId="164" fontId="18" fillId="0" borderId="2" xfId="1" applyNumberFormat="1" applyFont="1" applyBorder="1" applyAlignment="1">
      <alignment vertical="center" wrapText="1"/>
    </xf>
    <xf numFmtId="164" fontId="18" fillId="0" borderId="2" xfId="1" applyNumberFormat="1" applyFont="1" applyFill="1" applyBorder="1" applyAlignment="1">
      <alignment vertical="center" wrapText="1"/>
    </xf>
    <xf numFmtId="0" fontId="0" fillId="0" borderId="0" xfId="0"/>
    <xf numFmtId="164" fontId="38" fillId="8" borderId="35" xfId="1" applyNumberFormat="1" applyFont="1" applyFill="1" applyBorder="1" applyAlignment="1">
      <alignment horizontal="right" vertical="center" wrapText="1"/>
    </xf>
    <xf numFmtId="164" fontId="38" fillId="8" borderId="67" xfId="1" applyNumberFormat="1" applyFont="1" applyFill="1" applyBorder="1" applyAlignment="1">
      <alignment horizontal="righ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40" fillId="0" borderId="110" xfId="0" applyFont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164" fontId="38" fillId="0" borderId="1" xfId="1" applyNumberFormat="1" applyFont="1" applyBorder="1" applyAlignment="1">
      <alignment horizontal="right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164" fontId="38" fillId="0" borderId="38" xfId="1" applyNumberFormat="1" applyFont="1" applyBorder="1" applyAlignment="1">
      <alignment horizontal="right" vertical="center" wrapText="1"/>
    </xf>
    <xf numFmtId="164" fontId="38" fillId="0" borderId="47" xfId="1" applyNumberFormat="1" applyFont="1" applyBorder="1" applyAlignment="1">
      <alignment horizontal="right" vertical="center" wrapText="1"/>
    </xf>
    <xf numFmtId="0" fontId="29" fillId="7" borderId="7" xfId="0" applyFont="1" applyFill="1" applyBorder="1" applyAlignment="1">
      <alignment horizontal="center" vertical="center" wrapText="1"/>
    </xf>
    <xf numFmtId="164" fontId="40" fillId="7" borderId="52" xfId="1" applyNumberFormat="1" applyFont="1" applyFill="1" applyBorder="1" applyAlignment="1">
      <alignment horizontal="right" vertical="center" wrapText="1"/>
    </xf>
    <xf numFmtId="164" fontId="38" fillId="8" borderId="42" xfId="1" applyNumberFormat="1" applyFont="1" applyFill="1" applyBorder="1" applyAlignment="1">
      <alignment horizontal="right" vertical="center" wrapText="1"/>
    </xf>
    <xf numFmtId="164" fontId="40" fillId="7" borderId="34" xfId="1" applyNumberFormat="1" applyFont="1" applyFill="1" applyBorder="1" applyAlignment="1">
      <alignment horizontal="right" vertical="center" wrapText="1"/>
    </xf>
    <xf numFmtId="164" fontId="40" fillId="7" borderId="9" xfId="1" applyNumberFormat="1" applyFont="1" applyFill="1" applyBorder="1" applyAlignment="1">
      <alignment horizontal="right" vertical="center" wrapText="1"/>
    </xf>
    <xf numFmtId="164" fontId="40" fillId="7" borderId="49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wrapText="1"/>
    </xf>
    <xf numFmtId="0" fontId="46" fillId="0" borderId="0" xfId="0" applyFont="1"/>
    <xf numFmtId="0" fontId="47" fillId="0" borderId="0" xfId="0" applyFont="1"/>
    <xf numFmtId="0" fontId="3" fillId="0" borderId="0" xfId="0" applyFont="1"/>
    <xf numFmtId="0" fontId="11" fillId="2" borderId="39" xfId="0" applyFont="1" applyFill="1" applyBorder="1" applyAlignment="1">
      <alignment horizontal="center" vertical="center" wrapText="1"/>
    </xf>
    <xf numFmtId="0" fontId="35" fillId="2" borderId="53" xfId="0" applyFont="1" applyFill="1" applyBorder="1" applyAlignment="1">
      <alignment horizontal="center" vertical="center" wrapText="1"/>
    </xf>
    <xf numFmtId="164" fontId="38" fillId="8" borderId="99" xfId="1" applyNumberFormat="1" applyFont="1" applyFill="1" applyBorder="1" applyAlignment="1">
      <alignment horizontal="right" vertical="center" wrapText="1"/>
    </xf>
    <xf numFmtId="164" fontId="40" fillId="7" borderId="100" xfId="1" applyNumberFormat="1" applyFont="1" applyFill="1" applyBorder="1" applyAlignment="1">
      <alignment horizontal="right" vertical="center" wrapText="1"/>
    </xf>
    <xf numFmtId="164" fontId="39" fillId="0" borderId="38" xfId="1" applyNumberFormat="1" applyFont="1" applyBorder="1" applyAlignment="1">
      <alignment horizontal="right" vertical="center" wrapText="1"/>
    </xf>
    <xf numFmtId="164" fontId="39" fillId="0" borderId="47" xfId="1" applyNumberFormat="1" applyFont="1" applyBorder="1" applyAlignment="1">
      <alignment horizontal="right" vertical="center" wrapText="1"/>
    </xf>
    <xf numFmtId="164" fontId="39" fillId="0" borderId="1" xfId="1" applyNumberFormat="1" applyFont="1" applyBorder="1" applyAlignment="1">
      <alignment horizontal="right" vertical="center" wrapText="1"/>
    </xf>
    <xf numFmtId="0" fontId="11" fillId="2" borderId="114" xfId="0" applyFont="1" applyFill="1" applyBorder="1" applyAlignment="1">
      <alignment horizontal="center" vertical="center" wrapText="1"/>
    </xf>
    <xf numFmtId="164" fontId="40" fillId="7" borderId="72" xfId="1" applyNumberFormat="1" applyFont="1" applyFill="1" applyBorder="1" applyAlignment="1">
      <alignment horizontal="right" vertical="center" wrapText="1"/>
    </xf>
    <xf numFmtId="0" fontId="35" fillId="2" borderId="111" xfId="0" applyFont="1" applyFill="1" applyBorder="1" applyAlignment="1">
      <alignment horizontal="center" vertical="center" wrapText="1"/>
    </xf>
    <xf numFmtId="164" fontId="39" fillId="0" borderId="37" xfId="1" applyNumberFormat="1" applyFont="1" applyBorder="1" applyAlignment="1">
      <alignment horizontal="right" vertical="center" wrapText="1"/>
    </xf>
    <xf numFmtId="164" fontId="39" fillId="0" borderId="33" xfId="1" applyNumberFormat="1" applyFont="1" applyBorder="1" applyAlignment="1">
      <alignment horizontal="right" vertical="center" wrapText="1"/>
    </xf>
    <xf numFmtId="164" fontId="39" fillId="8" borderId="42" xfId="1" applyNumberFormat="1" applyFont="1" applyFill="1" applyBorder="1" applyAlignment="1">
      <alignment horizontal="right" vertical="center" wrapText="1"/>
    </xf>
    <xf numFmtId="16" fontId="11" fillId="2" borderId="102" xfId="0" applyNumberFormat="1" applyFont="1" applyFill="1" applyBorder="1" applyAlignment="1">
      <alignment horizontal="center" vertical="center" wrapText="1"/>
    </xf>
    <xf numFmtId="164" fontId="38" fillId="0" borderId="43" xfId="1" applyNumberFormat="1" applyFont="1" applyBorder="1" applyAlignment="1">
      <alignment horizontal="right" vertical="center" wrapText="1"/>
    </xf>
    <xf numFmtId="0" fontId="35" fillId="2" borderId="97" xfId="0" applyFont="1" applyFill="1" applyBorder="1" applyAlignment="1">
      <alignment horizontal="center" vertical="center" wrapText="1"/>
    </xf>
    <xf numFmtId="0" fontId="35" fillId="2" borderId="98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 wrapText="1"/>
    </xf>
    <xf numFmtId="164" fontId="7" fillId="0" borderId="47" xfId="1" applyNumberFormat="1" applyFont="1" applyBorder="1" applyAlignment="1" applyProtection="1">
      <alignment horizontal="right" vertical="center" wrapText="1"/>
      <protection locked="0"/>
    </xf>
    <xf numFmtId="0" fontId="35" fillId="2" borderId="65" xfId="0" applyFont="1" applyFill="1" applyBorder="1" applyAlignment="1">
      <alignment horizontal="center" vertical="center" wrapText="1"/>
    </xf>
    <xf numFmtId="0" fontId="35" fillId="2" borderId="67" xfId="0" applyFont="1" applyFill="1" applyBorder="1" applyAlignment="1">
      <alignment horizontal="center" vertical="center" wrapText="1"/>
    </xf>
    <xf numFmtId="0" fontId="35" fillId="2" borderId="102" xfId="0" applyFont="1" applyFill="1" applyBorder="1" applyAlignment="1">
      <alignment horizontal="center" vertical="center" wrapText="1"/>
    </xf>
    <xf numFmtId="0" fontId="35" fillId="2" borderId="86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164" fontId="18" fillId="2" borderId="52" xfId="1" applyNumberFormat="1" applyFont="1" applyFill="1" applyBorder="1" applyAlignment="1">
      <alignment horizontal="center" vertical="center" wrapText="1"/>
    </xf>
    <xf numFmtId="164" fontId="40" fillId="2" borderId="8" xfId="1" applyNumberFormat="1" applyFont="1" applyFill="1" applyBorder="1" applyAlignment="1">
      <alignment horizontal="center" wrapText="1"/>
    </xf>
    <xf numFmtId="164" fontId="40" fillId="2" borderId="9" xfId="1" applyNumberFormat="1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15" fillId="5" borderId="10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64" fontId="40" fillId="7" borderId="68" xfId="1" applyNumberFormat="1" applyFont="1" applyFill="1" applyBorder="1" applyAlignment="1">
      <alignment horizontal="right" vertical="center" wrapText="1"/>
    </xf>
    <xf numFmtId="2" fontId="3" fillId="11" borderId="0" xfId="0" applyNumberFormat="1" applyFont="1" applyFill="1"/>
    <xf numFmtId="0" fontId="25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64" fontId="40" fillId="0" borderId="0" xfId="1" applyNumberFormat="1" applyFont="1" applyFill="1" applyBorder="1" applyAlignment="1">
      <alignment horizontal="right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164" fontId="38" fillId="0" borderId="62" xfId="1" applyNumberFormat="1" applyFont="1" applyBorder="1" applyAlignment="1">
      <alignment horizontal="center" vertical="center" wrapText="1"/>
    </xf>
    <xf numFmtId="164" fontId="38" fillId="0" borderId="60" xfId="1" applyNumberFormat="1" applyFont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164" fontId="41" fillId="8" borderId="42" xfId="1" applyNumberFormat="1" applyFont="1" applyFill="1" applyBorder="1" applyAlignment="1">
      <alignment horizontal="right" vertical="center" wrapText="1"/>
    </xf>
    <xf numFmtId="164" fontId="41" fillId="8" borderId="43" xfId="1" applyNumberFormat="1" applyFont="1" applyFill="1" applyBorder="1" applyAlignment="1">
      <alignment horizontal="right" vertical="center" wrapText="1"/>
    </xf>
    <xf numFmtId="164" fontId="39" fillId="0" borderId="127" xfId="1" applyNumberFormat="1" applyFont="1" applyBorder="1" applyAlignment="1">
      <alignment horizontal="right" vertical="center" wrapText="1"/>
    </xf>
    <xf numFmtId="164" fontId="31" fillId="0" borderId="1" xfId="1" applyNumberFormat="1" applyFont="1" applyBorder="1" applyAlignment="1">
      <alignment horizontal="center" wrapText="1"/>
    </xf>
    <xf numFmtId="164" fontId="45" fillId="2" borderId="52" xfId="1" applyNumberFormat="1" applyFont="1" applyFill="1" applyBorder="1" applyAlignment="1">
      <alignment horizontal="center" vertical="center" wrapText="1"/>
    </xf>
    <xf numFmtId="164" fontId="28" fillId="0" borderId="69" xfId="1" applyNumberFormat="1" applyFont="1" applyBorder="1" applyAlignment="1">
      <alignment horizontal="center" vertical="center" wrapText="1"/>
    </xf>
    <xf numFmtId="164" fontId="28" fillId="0" borderId="123" xfId="1" applyNumberFormat="1" applyFont="1" applyBorder="1" applyAlignment="1">
      <alignment horizontal="center" vertical="center" wrapText="1"/>
    </xf>
    <xf numFmtId="0" fontId="35" fillId="9" borderId="60" xfId="0" applyFont="1" applyFill="1" applyBorder="1" applyAlignment="1">
      <alignment horizontal="center" vertical="center" wrapText="1"/>
    </xf>
    <xf numFmtId="0" fontId="35" fillId="9" borderId="62" xfId="0" applyFont="1" applyFill="1" applyBorder="1" applyAlignment="1">
      <alignment horizontal="center" vertical="center" wrapText="1"/>
    </xf>
    <xf numFmtId="0" fontId="35" fillId="9" borderId="52" xfId="0" applyFont="1" applyFill="1" applyBorder="1" applyAlignment="1">
      <alignment horizontal="center" vertical="center" wrapText="1"/>
    </xf>
    <xf numFmtId="164" fontId="44" fillId="0" borderId="17" xfId="1" applyNumberFormat="1" applyFont="1" applyBorder="1" applyAlignment="1">
      <alignment horizontal="right" vertical="center" wrapText="1"/>
    </xf>
    <xf numFmtId="164" fontId="14" fillId="0" borderId="65" xfId="1" applyNumberFormat="1" applyFont="1" applyBorder="1" applyAlignment="1">
      <alignment horizontal="center" vertical="center" wrapText="1"/>
    </xf>
    <xf numFmtId="164" fontId="44" fillId="0" borderId="1" xfId="1" applyNumberFormat="1" applyFont="1" applyBorder="1" applyAlignment="1">
      <alignment horizontal="right" vertical="center" wrapText="1"/>
    </xf>
    <xf numFmtId="164" fontId="13" fillId="0" borderId="88" xfId="1" applyNumberFormat="1" applyFont="1" applyBorder="1" applyAlignment="1">
      <alignment horizontal="left" vertical="center" wrapText="1"/>
    </xf>
    <xf numFmtId="164" fontId="14" fillId="0" borderId="59" xfId="1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64" fontId="33" fillId="0" borderId="0" xfId="1" applyNumberFormat="1" applyFont="1" applyAlignment="1"/>
    <xf numFmtId="164" fontId="34" fillId="0" borderId="0" xfId="1" applyNumberFormat="1" applyFont="1" applyBorder="1" applyAlignment="1">
      <alignment vertical="center"/>
    </xf>
    <xf numFmtId="164" fontId="11" fillId="0" borderId="0" xfId="1" applyNumberFormat="1" applyFont="1" applyFill="1" applyBorder="1" applyAlignment="1">
      <alignment horizontal="center" vertical="center" wrapText="1"/>
    </xf>
    <xf numFmtId="164" fontId="38" fillId="8" borderId="80" xfId="1" applyNumberFormat="1" applyFont="1" applyFill="1" applyBorder="1" applyAlignment="1">
      <alignment horizontal="right" vertical="center" wrapText="1"/>
    </xf>
    <xf numFmtId="164" fontId="38" fillId="0" borderId="57" xfId="1" applyNumberFormat="1" applyFont="1" applyBorder="1" applyAlignment="1">
      <alignment horizontal="center" vertical="center" wrapText="1"/>
    </xf>
    <xf numFmtId="164" fontId="38" fillId="0" borderId="85" xfId="1" applyNumberFormat="1" applyFont="1" applyBorder="1" applyAlignment="1">
      <alignment horizontal="center" vertical="center" wrapText="1"/>
    </xf>
    <xf numFmtId="164" fontId="38" fillId="0" borderId="123" xfId="1" applyNumberFormat="1" applyFont="1" applyBorder="1" applyAlignment="1">
      <alignment horizontal="center" vertical="center" wrapText="1"/>
    </xf>
    <xf numFmtId="164" fontId="38" fillId="0" borderId="56" xfId="1" applyNumberFormat="1" applyFont="1" applyBorder="1" applyAlignment="1">
      <alignment horizontal="center" vertical="center" wrapText="1"/>
    </xf>
    <xf numFmtId="0" fontId="51" fillId="2" borderId="70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 wrapText="1"/>
    </xf>
    <xf numFmtId="0" fontId="51" fillId="2" borderId="47" xfId="0" applyFont="1" applyFill="1" applyBorder="1" applyAlignment="1">
      <alignment horizontal="center" vertical="center" wrapText="1"/>
    </xf>
    <xf numFmtId="0" fontId="51" fillId="2" borderId="78" xfId="0" applyFont="1" applyFill="1" applyBorder="1" applyAlignment="1">
      <alignment horizontal="center" vertical="center" wrapText="1"/>
    </xf>
    <xf numFmtId="0" fontId="53" fillId="0" borderId="0" xfId="0" applyFont="1"/>
    <xf numFmtId="0" fontId="51" fillId="2" borderId="96" xfId="0" applyFont="1" applyFill="1" applyBorder="1" applyAlignment="1">
      <alignment horizontal="center" vertical="center" wrapText="1"/>
    </xf>
    <xf numFmtId="0" fontId="51" fillId="2" borderId="40" xfId="0" applyFont="1" applyFill="1" applyBorder="1" applyAlignment="1">
      <alignment horizontal="center" vertical="center" wrapText="1"/>
    </xf>
    <xf numFmtId="0" fontId="51" fillId="2" borderId="51" xfId="0" applyFont="1" applyFill="1" applyBorder="1" applyAlignment="1">
      <alignment horizontal="center" vertical="center" wrapText="1"/>
    </xf>
    <xf numFmtId="0" fontId="51" fillId="2" borderId="33" xfId="0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wrapText="1"/>
    </xf>
    <xf numFmtId="0" fontId="58" fillId="0" borderId="0" xfId="0" applyFont="1"/>
    <xf numFmtId="0" fontId="51" fillId="2" borderId="42" xfId="0" applyFont="1" applyFill="1" applyBorder="1" applyAlignment="1">
      <alignment horizontal="center" vertical="center" wrapText="1"/>
    </xf>
    <xf numFmtId="0" fontId="52" fillId="0" borderId="0" xfId="0" applyFont="1"/>
    <xf numFmtId="164" fontId="60" fillId="0" borderId="66" xfId="1" applyNumberFormat="1" applyFont="1" applyBorder="1" applyAlignment="1">
      <alignment horizontal="right" wrapText="1"/>
    </xf>
    <xf numFmtId="164" fontId="50" fillId="0" borderId="97" xfId="1" applyNumberFormat="1" applyFont="1" applyBorder="1" applyAlignment="1" applyProtection="1">
      <alignment horizontal="right" vertical="center" wrapText="1"/>
      <protection locked="0"/>
    </xf>
    <xf numFmtId="164" fontId="50" fillId="0" borderId="47" xfId="1" applyNumberFormat="1" applyFont="1" applyBorder="1" applyAlignment="1" applyProtection="1">
      <alignment horizontal="right" vertical="center" wrapText="1"/>
      <protection locked="0"/>
    </xf>
    <xf numFmtId="164" fontId="40" fillId="2" borderId="68" xfId="1" applyNumberFormat="1" applyFont="1" applyFill="1" applyBorder="1" applyAlignment="1">
      <alignment horizontal="right" vertical="center" wrapText="1"/>
    </xf>
    <xf numFmtId="164" fontId="40" fillId="2" borderId="68" xfId="1" applyNumberFormat="1" applyFont="1" applyFill="1" applyBorder="1" applyAlignment="1">
      <alignment horizontal="right" wrapText="1"/>
    </xf>
    <xf numFmtId="164" fontId="40" fillId="2" borderId="34" xfId="1" applyNumberFormat="1" applyFont="1" applyFill="1" applyBorder="1" applyAlignment="1">
      <alignment horizontal="right" wrapText="1"/>
    </xf>
    <xf numFmtId="164" fontId="40" fillId="2" borderId="71" xfId="1" applyNumberFormat="1" applyFont="1" applyFill="1" applyBorder="1" applyAlignment="1">
      <alignment horizontal="center" wrapText="1"/>
    </xf>
    <xf numFmtId="164" fontId="40" fillId="2" borderId="9" xfId="1" applyNumberFormat="1" applyFont="1" applyFill="1" applyBorder="1" applyAlignment="1">
      <alignment horizontal="right" wrapText="1"/>
    </xf>
    <xf numFmtId="164" fontId="40" fillId="2" borderId="72" xfId="1" applyNumberFormat="1" applyFont="1" applyFill="1" applyBorder="1" applyAlignment="1">
      <alignment horizontal="right" wrapText="1"/>
    </xf>
    <xf numFmtId="164" fontId="40" fillId="2" borderId="8" xfId="1" applyNumberFormat="1" applyFont="1" applyFill="1" applyBorder="1" applyAlignment="1">
      <alignment horizontal="right" wrapText="1"/>
    </xf>
    <xf numFmtId="0" fontId="58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wrapText="1"/>
    </xf>
    <xf numFmtId="164" fontId="40" fillId="0" borderId="0" xfId="1" applyNumberFormat="1" applyFont="1" applyFill="1" applyBorder="1" applyAlignment="1">
      <alignment horizontal="right" wrapText="1"/>
    </xf>
    <xf numFmtId="164" fontId="40" fillId="0" borderId="0" xfId="1" applyNumberFormat="1" applyFont="1" applyFill="1" applyBorder="1" applyAlignment="1">
      <alignment horizontal="center" wrapText="1"/>
    </xf>
    <xf numFmtId="2" fontId="9" fillId="11" borderId="0" xfId="0" applyNumberFormat="1" applyFont="1" applyFill="1"/>
    <xf numFmtId="164" fontId="39" fillId="0" borderId="1" xfId="1" applyNumberFormat="1" applyFont="1" applyBorder="1" applyAlignment="1">
      <alignment horizontal="center" wrapText="1"/>
    </xf>
    <xf numFmtId="164" fontId="40" fillId="2" borderId="72" xfId="1" applyNumberFormat="1" applyFont="1" applyFill="1" applyBorder="1" applyAlignment="1">
      <alignment horizontal="center" wrapText="1"/>
    </xf>
    <xf numFmtId="164" fontId="40" fillId="2" borderId="68" xfId="1" applyNumberFormat="1" applyFont="1" applyFill="1" applyBorder="1" applyAlignment="1">
      <alignment horizontal="center" wrapText="1"/>
    </xf>
    <xf numFmtId="164" fontId="39" fillId="0" borderId="126" xfId="1" applyNumberFormat="1" applyFont="1" applyBorder="1" applyAlignment="1">
      <alignment horizontal="right" vertical="center" wrapText="1"/>
    </xf>
    <xf numFmtId="164" fontId="40" fillId="7" borderId="8" xfId="1" applyNumberFormat="1" applyFont="1" applyFill="1" applyBorder="1" applyAlignment="1">
      <alignment horizontal="right" vertical="center" wrapText="1"/>
    </xf>
    <xf numFmtId="164" fontId="40" fillId="7" borderId="20" xfId="1" applyNumberFormat="1" applyFont="1" applyFill="1" applyBorder="1" applyAlignment="1">
      <alignment horizontal="right" vertical="center" wrapText="1"/>
    </xf>
    <xf numFmtId="0" fontId="53" fillId="0" borderId="7" xfId="0" applyFont="1" applyBorder="1"/>
    <xf numFmtId="0" fontId="42" fillId="0" borderId="103" xfId="0" applyFont="1" applyBorder="1" applyAlignment="1">
      <alignment vertical="top" wrapText="1"/>
    </xf>
    <xf numFmtId="164" fontId="38" fillId="8" borderId="43" xfId="1" applyNumberFormat="1" applyFont="1" applyFill="1" applyBorder="1" applyAlignment="1">
      <alignment horizontal="right" vertical="center" wrapText="1"/>
    </xf>
    <xf numFmtId="164" fontId="38" fillId="8" borderId="75" xfId="1" applyNumberFormat="1" applyFont="1" applyFill="1" applyBorder="1" applyAlignment="1">
      <alignment horizontal="right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62" fillId="2" borderId="39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51" fillId="2" borderId="44" xfId="0" applyFont="1" applyFill="1" applyBorder="1" applyAlignment="1">
      <alignment horizontal="center" vertical="center" wrapText="1"/>
    </xf>
    <xf numFmtId="0" fontId="63" fillId="9" borderId="108" xfId="0" applyFont="1" applyFill="1" applyBorder="1" applyAlignment="1">
      <alignment horizontal="center" vertical="center" wrapText="1"/>
    </xf>
    <xf numFmtId="0" fontId="64" fillId="9" borderId="108" xfId="0" applyFont="1" applyFill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top" wrapText="1"/>
    </xf>
    <xf numFmtId="0" fontId="29" fillId="0" borderId="103" xfId="0" applyFont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7" fillId="0" borderId="76" xfId="0" applyFont="1" applyBorder="1" applyAlignment="1">
      <alignment horizontal="left" vertical="center" wrapText="1"/>
    </xf>
    <xf numFmtId="0" fontId="36" fillId="0" borderId="76" xfId="0" applyFont="1" applyBorder="1" applyAlignment="1">
      <alignment vertical="center" wrapText="1"/>
    </xf>
    <xf numFmtId="0" fontId="36" fillId="0" borderId="93" xfId="0" applyFont="1" applyBorder="1" applyAlignment="1">
      <alignment vertical="center" wrapText="1"/>
    </xf>
    <xf numFmtId="0" fontId="56" fillId="0" borderId="76" xfId="0" applyFont="1" applyBorder="1" applyAlignment="1">
      <alignment horizontal="left" vertical="center" wrapText="1"/>
    </xf>
    <xf numFmtId="164" fontId="65" fillId="0" borderId="17" xfId="1" applyNumberFormat="1" applyFont="1" applyBorder="1" applyAlignment="1">
      <alignment horizontal="center" vertical="center" wrapText="1"/>
    </xf>
    <xf numFmtId="0" fontId="51" fillId="2" borderId="66" xfId="0" applyFont="1" applyFill="1" applyBorder="1" applyAlignment="1">
      <alignment horizontal="center" vertical="center" wrapText="1"/>
    </xf>
    <xf numFmtId="0" fontId="51" fillId="2" borderId="129" xfId="0" applyFont="1" applyFill="1" applyBorder="1" applyAlignment="1">
      <alignment horizontal="center" vertical="center" wrapText="1"/>
    </xf>
    <xf numFmtId="164" fontId="30" fillId="2" borderId="7" xfId="1" applyNumberFormat="1" applyFont="1" applyFill="1" applyBorder="1" applyAlignment="1">
      <alignment horizont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75" xfId="0" applyFont="1" applyFill="1" applyBorder="1" applyAlignment="1">
      <alignment horizontal="center" vertical="center" wrapText="1"/>
    </xf>
    <xf numFmtId="0" fontId="52" fillId="0" borderId="0" xfId="0" applyFont="1" applyFill="1" applyBorder="1"/>
    <xf numFmtId="0" fontId="52" fillId="0" borderId="0" xfId="0" applyFont="1" applyBorder="1"/>
    <xf numFmtId="0" fontId="52" fillId="0" borderId="7" xfId="0" applyFont="1" applyBorder="1"/>
    <xf numFmtId="0" fontId="58" fillId="0" borderId="7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7" fillId="2" borderId="47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45" xfId="0" applyFont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164" fontId="15" fillId="0" borderId="35" xfId="1" applyNumberFormat="1" applyFont="1" applyBorder="1" applyAlignment="1">
      <alignment horizontal="right" vertical="center" wrapText="1"/>
    </xf>
    <xf numFmtId="164" fontId="38" fillId="0" borderId="112" xfId="1" applyNumberFormat="1" applyFont="1" applyBorder="1" applyAlignment="1">
      <alignment horizontal="right" vertical="center" wrapText="1"/>
    </xf>
    <xf numFmtId="164" fontId="38" fillId="0" borderId="78" xfId="1" applyNumberFormat="1" applyFont="1" applyBorder="1" applyAlignment="1">
      <alignment horizontal="right" vertical="center" wrapText="1"/>
    </xf>
    <xf numFmtId="164" fontId="38" fillId="0" borderId="93" xfId="1" applyNumberFormat="1" applyFont="1" applyBorder="1" applyAlignment="1">
      <alignment horizontal="right" vertical="center" wrapText="1"/>
    </xf>
    <xf numFmtId="164" fontId="38" fillId="0" borderId="53" xfId="1" applyNumberFormat="1" applyFont="1" applyBorder="1" applyAlignment="1">
      <alignment horizontal="right" vertical="center" wrapText="1"/>
    </xf>
    <xf numFmtId="164" fontId="12" fillId="0" borderId="15" xfId="1" applyNumberFormat="1" applyFont="1" applyBorder="1" applyAlignment="1">
      <alignment horizontal="center" vertical="center" wrapText="1"/>
    </xf>
    <xf numFmtId="164" fontId="7" fillId="0" borderId="97" xfId="1" applyNumberFormat="1" applyFont="1" applyBorder="1" applyAlignment="1" applyProtection="1">
      <alignment horizontal="right" vertical="center" wrapText="1"/>
      <protection locked="0"/>
    </xf>
    <xf numFmtId="164" fontId="41" fillId="8" borderId="74" xfId="1" applyNumberFormat="1" applyFont="1" applyFill="1" applyBorder="1" applyAlignment="1">
      <alignment horizontal="right" vertical="center" wrapText="1"/>
    </xf>
    <xf numFmtId="164" fontId="41" fillId="8" borderId="75" xfId="1" applyNumberFormat="1" applyFont="1" applyFill="1" applyBorder="1" applyAlignment="1">
      <alignment horizontal="right" vertical="center" wrapText="1"/>
    </xf>
    <xf numFmtId="164" fontId="38" fillId="5" borderId="79" xfId="1" applyNumberFormat="1" applyFont="1" applyFill="1" applyBorder="1" applyAlignment="1">
      <alignment horizontal="right" vertical="center" wrapText="1"/>
    </xf>
    <xf numFmtId="164" fontId="38" fillId="0" borderId="128" xfId="1" applyNumberFormat="1" applyFont="1" applyBorder="1" applyAlignment="1">
      <alignment horizontal="right" vertical="center" wrapText="1"/>
    </xf>
    <xf numFmtId="0" fontId="71" fillId="10" borderId="132" xfId="0" applyFont="1" applyFill="1" applyBorder="1" applyAlignment="1">
      <alignment horizontal="center" vertical="center" wrapText="1"/>
    </xf>
    <xf numFmtId="164" fontId="18" fillId="0" borderId="0" xfId="1" applyNumberFormat="1" applyFont="1" applyBorder="1" applyAlignment="1">
      <alignment vertical="center" wrapText="1"/>
    </xf>
    <xf numFmtId="164" fontId="79" fillId="0" borderId="97" xfId="1" applyNumberFormat="1" applyFont="1" applyBorder="1" applyAlignment="1" applyProtection="1">
      <alignment horizontal="right" vertical="center" wrapText="1"/>
      <protection locked="0"/>
    </xf>
    <xf numFmtId="164" fontId="79" fillId="0" borderId="47" xfId="1" applyNumberFormat="1" applyFont="1" applyBorder="1" applyAlignment="1" applyProtection="1">
      <alignment horizontal="right" vertical="center" wrapText="1"/>
      <protection locked="0"/>
    </xf>
    <xf numFmtId="164" fontId="45" fillId="2" borderId="52" xfId="1" applyNumberFormat="1" applyFont="1" applyFill="1" applyBorder="1" applyAlignment="1">
      <alignment horizontal="right" vertical="center" wrapText="1"/>
    </xf>
    <xf numFmtId="0" fontId="5" fillId="10" borderId="142" xfId="0" applyFont="1" applyFill="1" applyBorder="1" applyAlignment="1">
      <alignment horizontal="center" vertical="center" wrapText="1"/>
    </xf>
    <xf numFmtId="0" fontId="4" fillId="9" borderId="146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35" fillId="2" borderId="51" xfId="0" applyFont="1" applyFill="1" applyBorder="1" applyAlignment="1">
      <alignment horizontal="center" vertical="center" wrapText="1"/>
    </xf>
    <xf numFmtId="164" fontId="13" fillId="0" borderId="88" xfId="1" applyNumberFormat="1" applyFont="1" applyBorder="1" applyAlignment="1">
      <alignment horizontal="left" vertical="center" wrapText="1"/>
    </xf>
    <xf numFmtId="164" fontId="14" fillId="0" borderId="65" xfId="1" applyNumberFormat="1" applyFont="1" applyBorder="1" applyAlignment="1">
      <alignment horizontal="center" vertical="center" wrapText="1"/>
    </xf>
    <xf numFmtId="164" fontId="44" fillId="0" borderId="23" xfId="1" applyNumberFormat="1" applyFont="1" applyBorder="1" applyAlignment="1">
      <alignment horizontal="right" vertical="center" wrapText="1"/>
    </xf>
    <xf numFmtId="0" fontId="25" fillId="2" borderId="112" xfId="0" applyFont="1" applyFill="1" applyBorder="1" applyAlignment="1">
      <alignment horizontal="center" vertical="center" wrapText="1"/>
    </xf>
    <xf numFmtId="164" fontId="31" fillId="0" borderId="76" xfId="1" applyNumberFormat="1" applyFont="1" applyBorder="1" applyAlignment="1">
      <alignment horizontal="center" vertical="center" wrapText="1"/>
    </xf>
    <xf numFmtId="164" fontId="31" fillId="0" borderId="93" xfId="1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84" fillId="9" borderId="150" xfId="0" applyFont="1" applyFill="1" applyBorder="1" applyAlignment="1">
      <alignment horizontal="center" vertical="center" wrapText="1"/>
    </xf>
    <xf numFmtId="0" fontId="5" fillId="10" borderId="152" xfId="0" applyFont="1" applyFill="1" applyBorder="1" applyAlignment="1">
      <alignment horizontal="center" vertical="center" wrapText="1"/>
    </xf>
    <xf numFmtId="164" fontId="44" fillId="0" borderId="75" xfId="1" applyNumberFormat="1" applyFont="1" applyBorder="1" applyAlignment="1">
      <alignment horizontal="right" vertical="center" wrapText="1"/>
    </xf>
    <xf numFmtId="164" fontId="44" fillId="0" borderId="1" xfId="1" applyNumberFormat="1" applyFont="1" applyBorder="1" applyAlignment="1">
      <alignment horizontal="right" vertical="center" wrapText="1"/>
    </xf>
    <xf numFmtId="164" fontId="60" fillId="0" borderId="47" xfId="1" applyNumberFormat="1" applyFont="1" applyFill="1" applyBorder="1" applyAlignment="1">
      <alignment horizontal="right" wrapText="1"/>
    </xf>
    <xf numFmtId="164" fontId="50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43" xfId="1" applyNumberFormat="1" applyFont="1" applyFill="1" applyBorder="1" applyAlignment="1" applyProtection="1">
      <alignment horizontal="right" vertical="center" wrapText="1"/>
      <protection locked="0"/>
    </xf>
    <xf numFmtId="164" fontId="45" fillId="2" borderId="9" xfId="1" applyNumberFormat="1" applyFont="1" applyFill="1" applyBorder="1" applyAlignment="1">
      <alignment horizontal="right" vertical="center" wrapText="1"/>
    </xf>
    <xf numFmtId="164" fontId="20" fillId="5" borderId="25" xfId="1" applyNumberFormat="1" applyFont="1" applyFill="1" applyBorder="1" applyAlignment="1">
      <alignment horizontal="center" vertical="center"/>
    </xf>
    <xf numFmtId="164" fontId="12" fillId="2" borderId="14" xfId="1" applyNumberFormat="1" applyFont="1" applyFill="1" applyBorder="1" applyAlignment="1">
      <alignment horizontal="center" vertical="center" wrapText="1"/>
    </xf>
    <xf numFmtId="164" fontId="21" fillId="3" borderId="106" xfId="1" applyNumberFormat="1" applyFont="1" applyFill="1" applyBorder="1" applyAlignment="1">
      <alignment horizontal="center" vertical="center"/>
    </xf>
    <xf numFmtId="164" fontId="15" fillId="0" borderId="155" xfId="1" applyNumberFormat="1" applyFont="1" applyBorder="1" applyAlignment="1">
      <alignment horizontal="right" vertical="center" wrapText="1"/>
    </xf>
    <xf numFmtId="164" fontId="18" fillId="2" borderId="156" xfId="1" applyNumberFormat="1" applyFont="1" applyFill="1" applyBorder="1" applyAlignment="1">
      <alignment horizontal="right" vertical="center" wrapText="1"/>
    </xf>
    <xf numFmtId="164" fontId="18" fillId="2" borderId="49" xfId="1" applyNumberFormat="1" applyFont="1" applyFill="1" applyBorder="1" applyAlignment="1">
      <alignment horizontal="right" vertical="center" wrapText="1"/>
    </xf>
    <xf numFmtId="164" fontId="18" fillId="2" borderId="36" xfId="1" applyNumberFormat="1" applyFont="1" applyFill="1" applyBorder="1" applyAlignment="1">
      <alignment horizontal="right" vertical="center" wrapText="1"/>
    </xf>
    <xf numFmtId="0" fontId="17" fillId="4" borderId="59" xfId="0" applyFont="1" applyFill="1" applyBorder="1" applyAlignment="1">
      <alignment horizontal="center"/>
    </xf>
    <xf numFmtId="0" fontId="17" fillId="4" borderId="52" xfId="0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left" wrapText="1"/>
    </xf>
    <xf numFmtId="164" fontId="50" fillId="0" borderId="47" xfId="1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1" applyNumberFormat="1" applyFont="1"/>
    <xf numFmtId="164" fontId="15" fillId="0" borderId="42" xfId="1" applyNumberFormat="1" applyFont="1" applyBorder="1" applyAlignment="1">
      <alignment horizontal="right" vertical="center" wrapText="1"/>
    </xf>
    <xf numFmtId="164" fontId="13" fillId="0" borderId="35" xfId="1" applyNumberFormat="1" applyFont="1" applyBorder="1" applyAlignment="1">
      <alignment horizontal="center" vertical="center" wrapText="1"/>
    </xf>
    <xf numFmtId="164" fontId="22" fillId="3" borderId="58" xfId="1" applyNumberFormat="1" applyFont="1" applyFill="1" applyBorder="1" applyAlignment="1">
      <alignment horizontal="right" vertical="center" wrapText="1"/>
    </xf>
    <xf numFmtId="164" fontId="22" fillId="3" borderId="29" xfId="1" applyNumberFormat="1" applyFont="1" applyFill="1" applyBorder="1" applyAlignment="1">
      <alignment horizontal="right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0" fontId="40" fillId="0" borderId="130" xfId="0" applyFont="1" applyBorder="1" applyAlignment="1">
      <alignment horizontal="left" vertical="center" wrapText="1"/>
    </xf>
    <xf numFmtId="0" fontId="40" fillId="0" borderId="47" xfId="0" applyFont="1" applyBorder="1" applyAlignment="1">
      <alignment horizontal="left" vertical="center" wrapText="1"/>
    </xf>
    <xf numFmtId="164" fontId="38" fillId="8" borderId="89" xfId="1" applyNumberFormat="1" applyFont="1" applyFill="1" applyBorder="1" applyAlignment="1">
      <alignment horizontal="right" vertical="center" wrapText="1"/>
    </xf>
    <xf numFmtId="164" fontId="38" fillId="8" borderId="53" xfId="1" applyNumberFormat="1" applyFont="1" applyFill="1" applyBorder="1" applyAlignment="1">
      <alignment horizontal="right" vertical="center" wrapText="1"/>
    </xf>
    <xf numFmtId="164" fontId="38" fillId="8" borderId="93" xfId="1" applyNumberFormat="1" applyFont="1" applyFill="1" applyBorder="1" applyAlignment="1">
      <alignment horizontal="right" vertical="center" wrapText="1"/>
    </xf>
    <xf numFmtId="164" fontId="52" fillId="0" borderId="62" xfId="1" applyNumberFormat="1" applyFont="1" applyBorder="1" applyAlignment="1">
      <alignment horizontal="right" vertical="center" wrapText="1"/>
    </xf>
    <xf numFmtId="0" fontId="51" fillId="2" borderId="50" xfId="0" applyFont="1" applyFill="1" applyBorder="1" applyAlignment="1">
      <alignment horizontal="center" vertical="center" wrapText="1"/>
    </xf>
    <xf numFmtId="0" fontId="51" fillId="2" borderId="97" xfId="0" applyFont="1" applyFill="1" applyBorder="1" applyAlignment="1">
      <alignment horizontal="center" vertical="center" wrapText="1"/>
    </xf>
    <xf numFmtId="164" fontId="28" fillId="0" borderId="67" xfId="1" applyNumberFormat="1" applyFont="1" applyBorder="1" applyAlignment="1">
      <alignment horizontal="center" vertical="center" wrapText="1"/>
    </xf>
    <xf numFmtId="164" fontId="12" fillId="0" borderId="104" xfId="1" applyNumberFormat="1" applyFont="1" applyBorder="1" applyAlignment="1">
      <alignment horizontal="center" vertical="center" wrapText="1"/>
    </xf>
    <xf numFmtId="164" fontId="14" fillId="0" borderId="77" xfId="1" applyNumberFormat="1" applyFont="1" applyBorder="1" applyAlignment="1">
      <alignment horizontal="center" vertical="center" wrapText="1"/>
    </xf>
    <xf numFmtId="164" fontId="9" fillId="2" borderId="19" xfId="1" applyNumberFormat="1" applyFont="1" applyFill="1" applyBorder="1" applyAlignment="1">
      <alignment horizontal="center" vertical="center" wrapText="1"/>
    </xf>
    <xf numFmtId="164" fontId="13" fillId="0" borderId="81" xfId="1" applyNumberFormat="1" applyFont="1" applyBorder="1" applyAlignment="1">
      <alignment horizontal="left" vertical="center" wrapText="1"/>
    </xf>
    <xf numFmtId="4" fontId="75" fillId="0" borderId="137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43" fontId="0" fillId="0" borderId="0" xfId="0" applyNumberFormat="1" applyFont="1"/>
    <xf numFmtId="0" fontId="0" fillId="0" borderId="25" xfId="0" applyBorder="1"/>
    <xf numFmtId="164" fontId="44" fillId="0" borderId="38" xfId="1" applyNumberFormat="1" applyFont="1" applyFill="1" applyBorder="1" applyAlignment="1">
      <alignment horizontal="right" vertical="center" wrapText="1"/>
    </xf>
    <xf numFmtId="164" fontId="44" fillId="0" borderId="21" xfId="1" applyNumberFormat="1" applyFont="1" applyFill="1" applyBorder="1" applyAlignment="1">
      <alignment horizontal="right" vertical="center" wrapText="1"/>
    </xf>
    <xf numFmtId="164" fontId="44" fillId="0" borderId="47" xfId="1" applyNumberFormat="1" applyFont="1" applyFill="1" applyBorder="1" applyAlignment="1">
      <alignment horizontal="right" vertical="center" wrapText="1"/>
    </xf>
    <xf numFmtId="164" fontId="44" fillId="0" borderId="48" xfId="1" applyNumberFormat="1" applyFont="1" applyFill="1" applyBorder="1" applyAlignment="1">
      <alignment horizontal="right" vertical="center" wrapText="1"/>
    </xf>
    <xf numFmtId="0" fontId="29" fillId="0" borderId="160" xfId="0" applyFont="1" applyBorder="1" applyAlignment="1">
      <alignment horizontal="center" vertical="top" wrapText="1"/>
    </xf>
    <xf numFmtId="0" fontId="42" fillId="0" borderId="160" xfId="0" applyFont="1" applyBorder="1" applyAlignment="1">
      <alignment vertical="top" wrapText="1"/>
    </xf>
    <xf numFmtId="164" fontId="65" fillId="0" borderId="35" xfId="1" applyNumberFormat="1" applyFont="1" applyBorder="1" applyAlignment="1">
      <alignment horizontal="center" vertical="center" wrapText="1"/>
    </xf>
    <xf numFmtId="164" fontId="15" fillId="0" borderId="113" xfId="1" applyNumberFormat="1" applyFont="1" applyBorder="1" applyAlignment="1">
      <alignment horizontal="right" vertical="center" wrapText="1"/>
    </xf>
    <xf numFmtId="164" fontId="15" fillId="0" borderId="21" xfId="1" applyNumberFormat="1" applyFont="1" applyBorder="1" applyAlignment="1">
      <alignment horizontal="right" vertical="center" wrapText="1"/>
    </xf>
    <xf numFmtId="2" fontId="91" fillId="0" borderId="0" xfId="0" applyNumberFormat="1" applyFont="1" applyBorder="1" applyAlignment="1">
      <alignment horizontal="right"/>
    </xf>
    <xf numFmtId="164" fontId="90" fillId="0" borderId="0" xfId="1" applyNumberFormat="1" applyFont="1" applyBorder="1" applyAlignment="1">
      <alignment horizontal="right" vertical="center" wrapText="1"/>
    </xf>
    <xf numFmtId="43" fontId="90" fillId="0" borderId="0" xfId="1" applyFont="1" applyBorder="1" applyAlignment="1">
      <alignment horizontal="right" wrapText="1"/>
    </xf>
    <xf numFmtId="0" fontId="0" fillId="0" borderId="0" xfId="0" applyBorder="1"/>
    <xf numFmtId="0" fontId="81" fillId="0" borderId="0" xfId="0" applyFont="1" applyBorder="1" applyAlignment="1">
      <alignment horizontal="center" vertical="center" wrapText="1"/>
    </xf>
    <xf numFmtId="0" fontId="70" fillId="10" borderId="131" xfId="0" applyFont="1" applyFill="1" applyBorder="1" applyAlignment="1">
      <alignment horizontal="center" vertical="center" wrapText="1"/>
    </xf>
    <xf numFmtId="0" fontId="72" fillId="10" borderId="158" xfId="0" applyFont="1" applyFill="1" applyBorder="1" applyAlignment="1">
      <alignment horizontal="center" vertical="center" wrapText="1"/>
    </xf>
    <xf numFmtId="0" fontId="72" fillId="12" borderId="133" xfId="0" applyFont="1" applyFill="1" applyBorder="1" applyAlignment="1">
      <alignment horizontal="center" vertical="center" wrapText="1"/>
    </xf>
    <xf numFmtId="4" fontId="26" fillId="13" borderId="137" xfId="0" applyNumberFormat="1" applyFont="1" applyFill="1" applyBorder="1" applyAlignment="1">
      <alignment horizontal="right" vertical="center" wrapText="1"/>
    </xf>
    <xf numFmtId="43" fontId="49" fillId="5" borderId="143" xfId="1" applyFont="1" applyFill="1" applyBorder="1" applyAlignment="1">
      <alignment horizontal="right" vertical="center" wrapText="1"/>
    </xf>
    <xf numFmtId="3" fontId="49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75" fillId="13" borderId="137" xfId="0" applyNumberFormat="1" applyFont="1" applyFill="1" applyBorder="1" applyAlignment="1">
      <alignment horizontal="right" vertical="center" wrapText="1"/>
    </xf>
    <xf numFmtId="43" fontId="49" fillId="0" borderId="143" xfId="1" applyFont="1" applyBorder="1" applyAlignment="1">
      <alignment horizontal="right" vertical="center" wrapText="1"/>
    </xf>
    <xf numFmtId="4" fontId="75" fillId="14" borderId="137" xfId="0" applyNumberFormat="1" applyFont="1" applyFill="1" applyBorder="1" applyAlignment="1">
      <alignment horizontal="right" vertical="center" wrapText="1"/>
    </xf>
    <xf numFmtId="4" fontId="75" fillId="14" borderId="137" xfId="0" applyNumberFormat="1" applyFont="1" applyFill="1" applyBorder="1" applyAlignment="1">
      <alignment horizontal="right" vertical="center"/>
    </xf>
    <xf numFmtId="43" fontId="75" fillId="14" borderId="137" xfId="1" applyNumberFormat="1" applyFont="1" applyFill="1" applyBorder="1" applyAlignment="1">
      <alignment horizontal="right" vertical="center" wrapText="1"/>
    </xf>
    <xf numFmtId="4" fontId="48" fillId="13" borderId="137" xfId="0" applyNumberFormat="1" applyFont="1" applyFill="1" applyBorder="1" applyAlignment="1">
      <alignment horizontal="right" vertical="center" wrapText="1"/>
    </xf>
    <xf numFmtId="4" fontId="48" fillId="14" borderId="137" xfId="0" applyNumberFormat="1" applyFont="1" applyFill="1" applyBorder="1" applyAlignment="1">
      <alignment horizontal="right" vertical="center" wrapText="1"/>
    </xf>
    <xf numFmtId="4" fontId="26" fillId="13" borderId="141" xfId="0" applyNumberFormat="1" applyFont="1" applyFill="1" applyBorder="1" applyAlignment="1">
      <alignment horizontal="right" vertical="center" wrapText="1"/>
    </xf>
    <xf numFmtId="43" fontId="49" fillId="5" borderId="144" xfId="1" applyFont="1" applyFill="1" applyBorder="1" applyAlignment="1">
      <alignment horizontal="right" vertical="center" wrapText="1"/>
    </xf>
    <xf numFmtId="0" fontId="76" fillId="4" borderId="136" xfId="0" applyFont="1" applyFill="1" applyBorder="1" applyAlignment="1">
      <alignment vertical="center" wrapText="1"/>
    </xf>
    <xf numFmtId="0" fontId="72" fillId="4" borderId="138" xfId="0" applyFont="1" applyFill="1" applyBorder="1" applyAlignment="1">
      <alignment vertical="center" wrapText="1"/>
    </xf>
    <xf numFmtId="0" fontId="76" fillId="4" borderId="136" xfId="0" applyFont="1" applyFill="1" applyBorder="1" applyAlignment="1">
      <alignment vertical="center"/>
    </xf>
    <xf numFmtId="0" fontId="77" fillId="4" borderId="138" xfId="0" applyFont="1" applyFill="1" applyBorder="1" applyAlignment="1">
      <alignment vertical="center" wrapText="1"/>
    </xf>
    <xf numFmtId="0" fontId="78" fillId="4" borderId="136" xfId="0" applyFont="1" applyFill="1" applyBorder="1" applyAlignment="1">
      <alignment vertical="center"/>
    </xf>
    <xf numFmtId="0" fontId="78" fillId="4" borderId="136" xfId="0" applyFont="1" applyFill="1" applyBorder="1" applyAlignment="1">
      <alignment vertical="center" wrapText="1"/>
    </xf>
    <xf numFmtId="164" fontId="92" fillId="0" borderId="47" xfId="1" applyNumberFormat="1" applyFont="1" applyBorder="1" applyAlignment="1">
      <alignment horizontal="right" vertical="center" wrapText="1"/>
    </xf>
    <xf numFmtId="164" fontId="45" fillId="0" borderId="0" xfId="1" applyNumberFormat="1" applyFont="1" applyFill="1" applyBorder="1" applyAlignment="1">
      <alignment horizontal="right" vertical="center" wrapText="1"/>
    </xf>
    <xf numFmtId="164" fontId="18" fillId="0" borderId="3" xfId="1" applyNumberFormat="1" applyFont="1" applyBorder="1" applyAlignment="1">
      <alignment vertical="center" wrapText="1"/>
    </xf>
    <xf numFmtId="164" fontId="14" fillId="0" borderId="50" xfId="1" applyNumberFormat="1" applyFont="1" applyBorder="1" applyAlignment="1">
      <alignment horizontal="center" vertical="center" wrapText="1"/>
    </xf>
    <xf numFmtId="164" fontId="18" fillId="0" borderId="161" xfId="1" applyNumberFormat="1" applyFont="1" applyBorder="1" applyAlignment="1">
      <alignment vertical="center" wrapText="1"/>
    </xf>
    <xf numFmtId="164" fontId="66" fillId="0" borderId="35" xfId="1" applyNumberFormat="1" applyFont="1" applyBorder="1" applyAlignment="1">
      <alignment horizontal="center" vertical="center" wrapText="1"/>
    </xf>
    <xf numFmtId="43" fontId="91" fillId="0" borderId="0" xfId="1" applyNumberFormat="1" applyFont="1" applyBorder="1" applyAlignment="1">
      <alignment horizontal="right" vertical="center" wrapText="1"/>
    </xf>
    <xf numFmtId="0" fontId="80" fillId="9" borderId="150" xfId="0" applyFont="1" applyFill="1" applyBorder="1" applyAlignment="1">
      <alignment horizontal="center" vertical="center" wrapText="1"/>
    </xf>
    <xf numFmtId="0" fontId="4" fillId="0" borderId="154" xfId="0" applyFont="1" applyFill="1" applyBorder="1" applyAlignment="1">
      <alignment horizontal="center" vertical="center" wrapText="1"/>
    </xf>
    <xf numFmtId="0" fontId="93" fillId="0" borderId="162" xfId="0" applyFont="1" applyFill="1" applyBorder="1" applyAlignment="1">
      <alignment vertical="center" wrapText="1"/>
    </xf>
    <xf numFmtId="0" fontId="93" fillId="0" borderId="162" xfId="0" applyFont="1" applyFill="1" applyBorder="1" applyAlignment="1">
      <alignment vertical="center"/>
    </xf>
    <xf numFmtId="0" fontId="93" fillId="0" borderId="163" xfId="0" applyFont="1" applyFill="1" applyBorder="1" applyAlignment="1">
      <alignment vertical="center"/>
    </xf>
    <xf numFmtId="0" fontId="4" fillId="0" borderId="138" xfId="0" applyFont="1" applyFill="1" applyBorder="1" applyAlignment="1">
      <alignment horizontal="center" vertical="center" wrapText="1"/>
    </xf>
    <xf numFmtId="0" fontId="4" fillId="0" borderId="165" xfId="0" applyFont="1" applyFill="1" applyBorder="1" applyAlignment="1">
      <alignment horizontal="center" vertical="center" wrapText="1"/>
    </xf>
    <xf numFmtId="0" fontId="93" fillId="0" borderId="166" xfId="0" applyFont="1" applyFill="1" applyBorder="1" applyAlignment="1">
      <alignment vertical="center" wrapText="1"/>
    </xf>
    <xf numFmtId="0" fontId="4" fillId="0" borderId="139" xfId="0" applyFont="1" applyFill="1" applyBorder="1" applyAlignment="1">
      <alignment horizontal="center" vertical="center" wrapText="1"/>
    </xf>
    <xf numFmtId="0" fontId="93" fillId="0" borderId="169" xfId="0" applyFont="1" applyFill="1" applyBorder="1" applyAlignment="1">
      <alignment vertical="center" wrapText="1"/>
    </xf>
    <xf numFmtId="43" fontId="75" fillId="0" borderId="153" xfId="1" applyFont="1" applyFill="1" applyBorder="1" applyAlignment="1">
      <alignment horizontal="right" vertical="center" wrapText="1"/>
    </xf>
    <xf numFmtId="0" fontId="94" fillId="0" borderId="148" xfId="0" applyFont="1" applyFill="1" applyBorder="1" applyAlignment="1">
      <alignment horizontal="center" vertical="center" wrapText="1"/>
    </xf>
    <xf numFmtId="0" fontId="76" fillId="0" borderId="149" xfId="0" applyFont="1" applyFill="1" applyBorder="1" applyAlignment="1">
      <alignment horizontal="left" vertical="center"/>
    </xf>
    <xf numFmtId="0" fontId="6" fillId="8" borderId="147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9" fillId="2" borderId="172" xfId="0" applyFont="1" applyFill="1" applyBorder="1" applyAlignment="1">
      <alignment horizontal="center" vertical="center" wrapText="1"/>
    </xf>
    <xf numFmtId="164" fontId="61" fillId="0" borderId="155" xfId="1" applyNumberFormat="1" applyFont="1" applyFill="1" applyBorder="1" applyAlignment="1">
      <alignment horizontal="right" vertical="center" wrapText="1"/>
    </xf>
    <xf numFmtId="164" fontId="61" fillId="0" borderId="98" xfId="1" applyNumberFormat="1" applyFont="1" applyFill="1" applyBorder="1" applyAlignment="1">
      <alignment horizontal="right" vertical="center" wrapText="1"/>
    </xf>
    <xf numFmtId="164" fontId="61" fillId="0" borderId="173" xfId="1" applyNumberFormat="1" applyFont="1" applyFill="1" applyBorder="1" applyAlignment="1">
      <alignment horizontal="right" vertical="center" wrapText="1"/>
    </xf>
    <xf numFmtId="164" fontId="61" fillId="11" borderId="38" xfId="1" applyNumberFormat="1" applyFont="1" applyFill="1" applyBorder="1" applyAlignment="1">
      <alignment horizontal="right" vertical="center" wrapText="1"/>
    </xf>
    <xf numFmtId="164" fontId="61" fillId="15" borderId="99" xfId="1" applyNumberFormat="1" applyFont="1" applyFill="1" applyBorder="1" applyAlignment="1">
      <alignment horizontal="right" vertical="center" wrapText="1"/>
    </xf>
    <xf numFmtId="164" fontId="61" fillId="15" borderId="155" xfId="1" applyNumberFormat="1" applyFont="1" applyFill="1" applyBorder="1" applyAlignment="1">
      <alignment horizontal="right" vertical="center" wrapText="1"/>
    </xf>
    <xf numFmtId="164" fontId="61" fillId="11" borderId="94" xfId="1" applyNumberFormat="1" applyFont="1" applyFill="1" applyBorder="1" applyAlignment="1">
      <alignment horizontal="right" vertical="center" wrapText="1"/>
    </xf>
    <xf numFmtId="164" fontId="15" fillId="11" borderId="21" xfId="1" applyNumberFormat="1" applyFont="1" applyFill="1" applyBorder="1" applyAlignment="1">
      <alignment horizontal="right" vertical="center" wrapText="1"/>
    </xf>
    <xf numFmtId="164" fontId="15" fillId="15" borderId="35" xfId="1" applyNumberFormat="1" applyFont="1" applyFill="1" applyBorder="1" applyAlignment="1">
      <alignment horizontal="right" vertical="center" wrapText="1"/>
    </xf>
    <xf numFmtId="164" fontId="15" fillId="15" borderId="17" xfId="1" applyNumberFormat="1" applyFont="1" applyFill="1" applyBorder="1" applyAlignment="1">
      <alignment horizontal="right" vertical="center" wrapText="1"/>
    </xf>
    <xf numFmtId="164" fontId="18" fillId="2" borderId="34" xfId="1" applyNumberFormat="1" applyFont="1" applyFill="1" applyBorder="1" applyAlignment="1">
      <alignment horizontal="right" vertical="center" wrapText="1"/>
    </xf>
    <xf numFmtId="164" fontId="18" fillId="2" borderId="51" xfId="1" applyNumberFormat="1" applyFont="1" applyFill="1" applyBorder="1" applyAlignment="1">
      <alignment horizontal="right" vertical="center" wrapText="1"/>
    </xf>
    <xf numFmtId="164" fontId="18" fillId="0" borderId="13" xfId="1" applyNumberFormat="1" applyFont="1" applyBorder="1" applyAlignment="1">
      <alignment vertical="center" wrapText="1"/>
    </xf>
    <xf numFmtId="0" fontId="95" fillId="9" borderId="152" xfId="0" applyFont="1" applyFill="1" applyBorder="1" applyAlignment="1">
      <alignment horizontal="center" vertical="center" wrapText="1"/>
    </xf>
    <xf numFmtId="4" fontId="75" fillId="0" borderId="153" xfId="0" applyNumberFormat="1" applyFont="1" applyFill="1" applyBorder="1" applyAlignment="1">
      <alignment horizontal="right" vertical="center"/>
    </xf>
    <xf numFmtId="164" fontId="61" fillId="16" borderId="155" xfId="1" applyNumberFormat="1" applyFont="1" applyFill="1" applyBorder="1" applyAlignment="1">
      <alignment horizontal="right" vertical="center" wrapText="1"/>
    </xf>
    <xf numFmtId="164" fontId="15" fillId="16" borderId="17" xfId="1" applyNumberFormat="1" applyFont="1" applyFill="1" applyBorder="1" applyAlignment="1">
      <alignment horizontal="right" vertical="center" wrapText="1"/>
    </xf>
    <xf numFmtId="164" fontId="61" fillId="16" borderId="98" xfId="1" applyNumberFormat="1" applyFont="1" applyFill="1" applyBorder="1" applyAlignment="1">
      <alignment horizontal="right" vertical="center" wrapText="1"/>
    </xf>
    <xf numFmtId="164" fontId="15" fillId="16" borderId="48" xfId="1" applyNumberFormat="1" applyFont="1" applyFill="1" applyBorder="1" applyAlignment="1">
      <alignment horizontal="right" vertical="center" wrapText="1"/>
    </xf>
    <xf numFmtId="164" fontId="97" fillId="0" borderId="45" xfId="0" applyNumberFormat="1" applyFont="1" applyBorder="1" applyAlignment="1">
      <alignment horizontal="right" vertical="center" wrapText="1"/>
    </xf>
    <xf numFmtId="164" fontId="97" fillId="0" borderId="0" xfId="0" applyNumberFormat="1" applyFont="1" applyBorder="1" applyAlignment="1">
      <alignment horizontal="right" vertical="center" wrapText="1"/>
    </xf>
    <xf numFmtId="164" fontId="97" fillId="0" borderId="1" xfId="0" applyNumberFormat="1" applyFont="1" applyBorder="1" applyAlignment="1">
      <alignment horizontal="right" vertical="center" wrapText="1"/>
    </xf>
    <xf numFmtId="164" fontId="38" fillId="8" borderId="92" xfId="1" applyNumberFormat="1" applyFont="1" applyFill="1" applyBorder="1" applyAlignment="1">
      <alignment horizontal="right" vertical="center" wrapText="1"/>
    </xf>
    <xf numFmtId="164" fontId="97" fillId="0" borderId="5" xfId="0" applyNumberFormat="1" applyFont="1" applyBorder="1" applyAlignment="1">
      <alignment horizontal="right" vertical="center" wrapText="1"/>
    </xf>
    <xf numFmtId="164" fontId="35" fillId="11" borderId="1" xfId="0" applyNumberFormat="1" applyFont="1" applyFill="1" applyBorder="1" applyAlignment="1">
      <alignment horizontal="right" vertical="center" wrapText="1"/>
    </xf>
    <xf numFmtId="164" fontId="40" fillId="7" borderId="7" xfId="1" applyNumberFormat="1" applyFont="1" applyFill="1" applyBorder="1" applyAlignment="1">
      <alignment horizontal="right" vertical="center" wrapText="1"/>
    </xf>
    <xf numFmtId="164" fontId="40" fillId="7" borderId="36" xfId="1" applyNumberFormat="1" applyFont="1" applyFill="1" applyBorder="1" applyAlignment="1">
      <alignment horizontal="right" vertical="center" wrapText="1"/>
    </xf>
    <xf numFmtId="164" fontId="39" fillId="0" borderId="1" xfId="0" applyNumberFormat="1" applyFont="1" applyBorder="1" applyAlignment="1">
      <alignment horizontal="right" vertical="center" wrapText="1"/>
    </xf>
    <xf numFmtId="164" fontId="25" fillId="0" borderId="66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Fill="1" applyBorder="1" applyAlignment="1">
      <alignment horizontal="right" vertical="center" wrapText="1"/>
    </xf>
    <xf numFmtId="164" fontId="35" fillId="17" borderId="1" xfId="0" applyNumberFormat="1" applyFont="1" applyFill="1" applyBorder="1" applyAlignment="1">
      <alignment horizontal="right" vertical="center" wrapText="1"/>
    </xf>
    <xf numFmtId="164" fontId="35" fillId="17" borderId="5" xfId="0" applyNumberFormat="1" applyFont="1" applyFill="1" applyBorder="1" applyAlignment="1">
      <alignment horizontal="right" vertical="center" wrapText="1"/>
    </xf>
    <xf numFmtId="164" fontId="25" fillId="15" borderId="1" xfId="0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72" fillId="4" borderId="170" xfId="0" applyFont="1" applyFill="1" applyBorder="1" applyAlignment="1">
      <alignment vertical="center" wrapText="1"/>
    </xf>
    <xf numFmtId="0" fontId="98" fillId="8" borderId="151" xfId="0" applyFont="1" applyFill="1" applyBorder="1" applyAlignment="1">
      <alignment horizontal="left" vertical="center"/>
    </xf>
    <xf numFmtId="0" fontId="94" fillId="8" borderId="171" xfId="0" applyFont="1" applyFill="1" applyBorder="1" applyAlignment="1">
      <alignment horizontal="center" vertical="center" wrapText="1"/>
    </xf>
    <xf numFmtId="0" fontId="2" fillId="8" borderId="174" xfId="0" applyFont="1" applyFill="1" applyBorder="1" applyAlignment="1">
      <alignment horizontal="left" vertical="center" wrapText="1"/>
    </xf>
    <xf numFmtId="43" fontId="75" fillId="0" borderId="174" xfId="1" applyFont="1" applyFill="1" applyBorder="1" applyAlignment="1">
      <alignment horizontal="center" vertical="center" wrapText="1"/>
    </xf>
    <xf numFmtId="4" fontId="95" fillId="0" borderId="180" xfId="0" applyNumberFormat="1" applyFont="1" applyFill="1" applyBorder="1" applyAlignment="1">
      <alignment horizontal="right" vertical="center" wrapText="1"/>
    </xf>
    <xf numFmtId="164" fontId="14" fillId="0" borderId="62" xfId="1" applyNumberFormat="1" applyFont="1" applyBorder="1" applyAlignment="1">
      <alignment horizontal="center" vertical="center" wrapText="1"/>
    </xf>
    <xf numFmtId="164" fontId="44" fillId="0" borderId="6" xfId="1" applyNumberFormat="1" applyFont="1" applyBorder="1" applyAlignment="1">
      <alignment horizontal="right" vertical="center" wrapText="1"/>
    </xf>
    <xf numFmtId="164" fontId="44" fillId="0" borderId="105" xfId="1" applyNumberFormat="1" applyFont="1" applyBorder="1" applyAlignment="1">
      <alignment horizontal="right" vertical="center" wrapText="1"/>
    </xf>
    <xf numFmtId="164" fontId="13" fillId="0" borderId="82" xfId="1" applyNumberFormat="1" applyFont="1" applyBorder="1" applyAlignment="1">
      <alignment horizontal="left" vertical="center" wrapText="1"/>
    </xf>
    <xf numFmtId="0" fontId="43" fillId="0" borderId="159" xfId="0" applyFont="1" applyBorder="1" applyAlignment="1">
      <alignment vertical="top" wrapText="1"/>
    </xf>
    <xf numFmtId="166" fontId="99" fillId="0" borderId="0" xfId="0" applyNumberFormat="1" applyFont="1"/>
    <xf numFmtId="43" fontId="100" fillId="0" borderId="0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101" fillId="0" borderId="0" xfId="1" applyNumberFormat="1" applyFont="1" applyAlignment="1">
      <alignment wrapText="1"/>
    </xf>
    <xf numFmtId="164" fontId="60" fillId="0" borderId="93" xfId="1" applyNumberFormat="1" applyFont="1" applyBorder="1" applyAlignment="1">
      <alignment horizontal="right" vertical="center" wrapText="1"/>
    </xf>
    <xf numFmtId="164" fontId="60" fillId="0" borderId="78" xfId="1" applyNumberFormat="1" applyFont="1" applyBorder="1" applyAlignment="1">
      <alignment horizontal="right" vertical="center" wrapText="1"/>
    </xf>
    <xf numFmtId="164" fontId="60" fillId="0" borderId="53" xfId="1" applyNumberFormat="1" applyFont="1" applyBorder="1" applyAlignment="1">
      <alignment horizontal="right" vertical="center" wrapText="1"/>
    </xf>
    <xf numFmtId="164" fontId="59" fillId="2" borderId="77" xfId="1" applyNumberFormat="1" applyFont="1" applyFill="1" applyBorder="1" applyAlignment="1">
      <alignment horizontal="right" vertical="center" wrapText="1"/>
    </xf>
    <xf numFmtId="164" fontId="15" fillId="0" borderId="66" xfId="1" applyNumberFormat="1" applyFont="1" applyBorder="1" applyAlignment="1">
      <alignment horizontal="right" vertical="center" wrapText="1"/>
    </xf>
    <xf numFmtId="164" fontId="15" fillId="0" borderId="129" xfId="1" applyNumberFormat="1" applyFont="1" applyBorder="1" applyAlignment="1">
      <alignment horizontal="right" vertical="center" wrapText="1"/>
    </xf>
    <xf numFmtId="164" fontId="18" fillId="2" borderId="181" xfId="1" applyNumberFormat="1" applyFont="1" applyFill="1" applyBorder="1" applyAlignment="1">
      <alignment horizontal="right" vertical="center" wrapText="1"/>
    </xf>
    <xf numFmtId="164" fontId="22" fillId="3" borderId="182" xfId="1" applyNumberFormat="1" applyFont="1" applyFill="1" applyBorder="1" applyAlignment="1">
      <alignment horizontal="right" vertical="center" wrapText="1"/>
    </xf>
    <xf numFmtId="164" fontId="15" fillId="0" borderId="21" xfId="1" applyNumberFormat="1" applyFont="1" applyFill="1" applyBorder="1" applyAlignment="1">
      <alignment horizontal="right" vertical="center" wrapText="1"/>
    </xf>
    <xf numFmtId="0" fontId="102" fillId="2" borderId="41" xfId="0" applyFont="1" applyFill="1" applyBorder="1" applyAlignment="1">
      <alignment horizontal="center" vertical="center" wrapText="1"/>
    </xf>
    <xf numFmtId="0" fontId="39" fillId="2" borderId="96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9" fillId="2" borderId="96" xfId="0" applyFont="1" applyFill="1" applyBorder="1" applyAlignment="1">
      <alignment horizontal="center" vertical="center" wrapText="1"/>
    </xf>
    <xf numFmtId="164" fontId="61" fillId="11" borderId="66" xfId="1" applyNumberFormat="1" applyFont="1" applyFill="1" applyBorder="1" applyAlignment="1">
      <alignment horizontal="right" vertical="center" wrapText="1"/>
    </xf>
    <xf numFmtId="164" fontId="61" fillId="0" borderId="66" xfId="1" applyNumberFormat="1" applyFont="1" applyFill="1" applyBorder="1" applyAlignment="1">
      <alignment horizontal="right" vertical="center" wrapText="1"/>
    </xf>
    <xf numFmtId="164" fontId="61" fillId="16" borderId="66" xfId="1" applyNumberFormat="1" applyFont="1" applyFill="1" applyBorder="1" applyAlignment="1">
      <alignment horizontal="right" vertical="center" wrapText="1"/>
    </xf>
    <xf numFmtId="164" fontId="61" fillId="15" borderId="129" xfId="1" applyNumberFormat="1" applyFont="1" applyFill="1" applyBorder="1" applyAlignment="1">
      <alignment horizontal="right" vertical="center" wrapText="1"/>
    </xf>
    <xf numFmtId="164" fontId="61" fillId="11" borderId="64" xfId="1" applyNumberFormat="1" applyFont="1" applyFill="1" applyBorder="1" applyAlignment="1">
      <alignment horizontal="right" vertical="center" wrapText="1"/>
    </xf>
    <xf numFmtId="164" fontId="61" fillId="15" borderId="66" xfId="1" applyNumberFormat="1" applyFont="1" applyFill="1" applyBorder="1" applyAlignment="1">
      <alignment horizontal="right" vertical="center" wrapText="1"/>
    </xf>
    <xf numFmtId="164" fontId="61" fillId="0" borderId="129" xfId="1" applyNumberFormat="1" applyFont="1" applyFill="1" applyBorder="1" applyAlignment="1">
      <alignment horizontal="right" vertical="center" wrapText="1"/>
    </xf>
    <xf numFmtId="164" fontId="18" fillId="2" borderId="70" xfId="1" applyNumberFormat="1" applyFont="1" applyFill="1" applyBorder="1" applyAlignment="1">
      <alignment horizontal="right" vertical="center" wrapText="1"/>
    </xf>
    <xf numFmtId="164" fontId="18" fillId="2" borderId="105" xfId="1" applyNumberFormat="1" applyFont="1" applyFill="1" applyBorder="1" applyAlignment="1">
      <alignment horizontal="right" vertical="center" wrapText="1"/>
    </xf>
    <xf numFmtId="164" fontId="106" fillId="0" borderId="1" xfId="1" applyNumberFormat="1" applyFont="1" applyBorder="1" applyAlignment="1" applyProtection="1">
      <alignment horizontal="right" vertical="center" wrapText="1"/>
      <protection locked="0"/>
    </xf>
    <xf numFmtId="164" fontId="106" fillId="0" borderId="47" xfId="1" applyNumberFormat="1" applyFont="1" applyBorder="1" applyAlignment="1" applyProtection="1">
      <alignment horizontal="right" vertical="center" wrapText="1"/>
      <protection locked="0"/>
    </xf>
    <xf numFmtId="164" fontId="39" fillId="0" borderId="1" xfId="1" applyNumberFormat="1" applyFont="1" applyFill="1" applyBorder="1" applyAlignment="1">
      <alignment horizontal="right" wrapText="1"/>
    </xf>
    <xf numFmtId="164" fontId="39" fillId="0" borderId="43" xfId="1" applyNumberFormat="1" applyFont="1" applyFill="1" applyBorder="1" applyAlignment="1">
      <alignment horizontal="right" wrapText="1"/>
    </xf>
    <xf numFmtId="0" fontId="53" fillId="0" borderId="0" xfId="0" applyFont="1" applyBorder="1"/>
    <xf numFmtId="0" fontId="56" fillId="0" borderId="31" xfId="0" applyFont="1" applyBorder="1" applyAlignment="1">
      <alignment horizontal="left" vertical="center" wrapText="1"/>
    </xf>
    <xf numFmtId="0" fontId="51" fillId="2" borderId="37" xfId="0" applyFont="1" applyFill="1" applyBorder="1" applyAlignment="1">
      <alignment horizontal="center" vertical="center" wrapText="1"/>
    </xf>
    <xf numFmtId="164" fontId="50" fillId="0" borderId="64" xfId="1" applyNumberFormat="1" applyFont="1" applyBorder="1" applyAlignment="1" applyProtection="1">
      <alignment horizontal="right" vertical="center" wrapText="1"/>
      <protection locked="0"/>
    </xf>
    <xf numFmtId="164" fontId="50" fillId="0" borderId="38" xfId="1" applyNumberFormat="1" applyFont="1" applyBorder="1" applyAlignment="1" applyProtection="1">
      <alignment horizontal="right" vertical="center" wrapText="1"/>
      <protection locked="0"/>
    </xf>
    <xf numFmtId="164" fontId="106" fillId="0" borderId="38" xfId="1" applyNumberFormat="1" applyFont="1" applyBorder="1" applyAlignment="1" applyProtection="1">
      <alignment horizontal="right" vertical="center" wrapText="1"/>
      <protection locked="0"/>
    </xf>
    <xf numFmtId="164" fontId="60" fillId="0" borderId="112" xfId="1" applyNumberFormat="1" applyFont="1" applyBorder="1" applyAlignment="1">
      <alignment horizontal="right" vertical="center" wrapText="1"/>
    </xf>
    <xf numFmtId="164" fontId="38" fillId="0" borderId="78" xfId="1" applyNumberFormat="1" applyFont="1" applyBorder="1" applyAlignment="1">
      <alignment horizontal="right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25" fillId="0" borderId="42" xfId="0" applyNumberFormat="1" applyFont="1" applyFill="1" applyBorder="1" applyAlignment="1">
      <alignment horizontal="right" vertical="center" wrapText="1"/>
    </xf>
    <xf numFmtId="164" fontId="45" fillId="2" borderId="51" xfId="1" applyNumberFormat="1" applyFont="1" applyFill="1" applyBorder="1" applyAlignment="1">
      <alignment horizontal="center" vertical="center" wrapText="1"/>
    </xf>
    <xf numFmtId="164" fontId="45" fillId="2" borderId="34" xfId="1" applyNumberFormat="1" applyFont="1" applyFill="1" applyBorder="1" applyAlignment="1">
      <alignment horizontal="center" vertical="center" wrapText="1"/>
    </xf>
    <xf numFmtId="164" fontId="44" fillId="0" borderId="30" xfId="1" applyNumberFormat="1" applyFont="1" applyFill="1" applyBorder="1" applyAlignment="1">
      <alignment horizontal="center" vertical="center" wrapText="1"/>
    </xf>
    <xf numFmtId="164" fontId="44" fillId="0" borderId="85" xfId="1" applyNumberFormat="1" applyFont="1" applyFill="1" applyBorder="1" applyAlignment="1">
      <alignment horizontal="center" vertical="center" wrapText="1"/>
    </xf>
    <xf numFmtId="164" fontId="44" fillId="0" borderId="69" xfId="1" applyNumberFormat="1" applyFont="1" applyBorder="1" applyAlignment="1">
      <alignment horizontal="center" vertical="center" wrapText="1"/>
    </xf>
    <xf numFmtId="164" fontId="44" fillId="0" borderId="123" xfId="1" applyNumberFormat="1" applyFont="1" applyBorder="1" applyAlignment="1">
      <alignment horizontal="center" vertical="center" wrapText="1"/>
    </xf>
    <xf numFmtId="164" fontId="44" fillId="0" borderId="56" xfId="1" applyNumberFormat="1" applyFont="1" applyBorder="1" applyAlignment="1">
      <alignment horizontal="center" vertical="center" wrapText="1"/>
    </xf>
    <xf numFmtId="164" fontId="45" fillId="2" borderId="71" xfId="1" applyNumberFormat="1" applyFont="1" applyFill="1" applyBorder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164" fontId="12" fillId="2" borderId="14" xfId="1" applyNumberFormat="1" applyFont="1" applyFill="1" applyBorder="1" applyAlignment="1">
      <alignment horizontal="center" vertical="center"/>
    </xf>
    <xf numFmtId="164" fontId="18" fillId="0" borderId="184" xfId="1" applyNumberFormat="1" applyFont="1" applyBorder="1" applyAlignment="1">
      <alignment vertical="center" wrapText="1"/>
    </xf>
    <xf numFmtId="164" fontId="14" fillId="0" borderId="92" xfId="1" applyNumberFormat="1" applyFont="1" applyBorder="1" applyAlignment="1">
      <alignment horizontal="center" vertical="center" wrapText="1"/>
    </xf>
    <xf numFmtId="164" fontId="61" fillId="0" borderId="183" xfId="1" applyNumberFormat="1" applyFont="1" applyFill="1" applyBorder="1" applyAlignment="1">
      <alignment horizontal="right" vertical="center" wrapText="1"/>
    </xf>
    <xf numFmtId="0" fontId="88" fillId="9" borderId="145" xfId="0" applyFont="1" applyFill="1" applyBorder="1" applyAlignment="1">
      <alignment horizontal="center" vertical="center" wrapText="1"/>
    </xf>
    <xf numFmtId="164" fontId="26" fillId="8" borderId="133" xfId="1" applyNumberFormat="1" applyFont="1" applyFill="1" applyBorder="1" applyAlignment="1">
      <alignment horizontal="right" vertical="center" wrapText="1"/>
    </xf>
    <xf numFmtId="164" fontId="26" fillId="0" borderId="178" xfId="1" applyNumberFormat="1" applyFont="1" applyFill="1" applyBorder="1" applyAlignment="1">
      <alignment horizontal="right" vertical="center" wrapText="1"/>
    </xf>
    <xf numFmtId="164" fontId="26" fillId="0" borderId="179" xfId="1" applyNumberFormat="1" applyFont="1" applyFill="1" applyBorder="1" applyAlignment="1">
      <alignment horizontal="right" vertical="center" wrapText="1"/>
    </xf>
    <xf numFmtId="3" fontId="96" fillId="8" borderId="142" xfId="0" applyNumberFormat="1" applyFont="1" applyFill="1" applyBorder="1" applyAlignment="1">
      <alignment horizontal="right" vertical="center"/>
    </xf>
    <xf numFmtId="3" fontId="75" fillId="0" borderId="164" xfId="0" applyNumberFormat="1" applyFont="1" applyFill="1" applyBorder="1" applyAlignment="1">
      <alignment horizontal="right" vertical="center" wrapText="1"/>
    </xf>
    <xf numFmtId="3" fontId="75" fillId="0" borderId="164" xfId="0" applyNumberFormat="1" applyFont="1" applyFill="1" applyBorder="1" applyAlignment="1">
      <alignment horizontal="right" vertical="center"/>
    </xf>
    <xf numFmtId="3" fontId="75" fillId="0" borderId="167" xfId="0" applyNumberFormat="1" applyFont="1" applyFill="1" applyBorder="1" applyAlignment="1">
      <alignment horizontal="right" vertical="center" wrapText="1"/>
    </xf>
    <xf numFmtId="3" fontId="75" fillId="0" borderId="144" xfId="0" applyNumberFormat="1" applyFont="1" applyFill="1" applyBorder="1" applyAlignment="1">
      <alignment horizontal="right" vertical="center" wrapText="1"/>
    </xf>
    <xf numFmtId="3" fontId="96" fillId="8" borderId="153" xfId="0" applyNumberFormat="1" applyFont="1" applyFill="1" applyBorder="1" applyAlignment="1">
      <alignment horizontal="right" vertical="center" wrapText="1"/>
    </xf>
    <xf numFmtId="164" fontId="48" fillId="8" borderId="132" xfId="1" applyNumberFormat="1" applyFont="1" applyFill="1" applyBorder="1" applyAlignment="1">
      <alignment horizontal="right" vertical="center" wrapText="1"/>
    </xf>
    <xf numFmtId="164" fontId="48" fillId="0" borderId="135" xfId="1" applyNumberFormat="1" applyFont="1" applyFill="1" applyBorder="1" applyAlignment="1">
      <alignment horizontal="right" vertical="center" wrapText="1"/>
    </xf>
    <xf numFmtId="164" fontId="48" fillId="0" borderId="136" xfId="1" applyNumberFormat="1" applyFont="1" applyFill="1" applyBorder="1" applyAlignment="1">
      <alignment horizontal="right" vertical="center" wrapText="1"/>
    </xf>
    <xf numFmtId="164" fontId="48" fillId="0" borderId="168" xfId="1" applyNumberFormat="1" applyFont="1" applyFill="1" applyBorder="1" applyAlignment="1">
      <alignment horizontal="right" vertical="center" wrapText="1"/>
    </xf>
    <xf numFmtId="164" fontId="48" fillId="0" borderId="140" xfId="1" applyNumberFormat="1" applyFont="1" applyFill="1" applyBorder="1" applyAlignment="1">
      <alignment horizontal="right" vertical="center" wrapText="1"/>
    </xf>
    <xf numFmtId="164" fontId="95" fillId="8" borderId="180" xfId="0" applyNumberFormat="1" applyFont="1" applyFill="1" applyBorder="1" applyAlignment="1">
      <alignment horizontal="right" vertical="center" wrapText="1"/>
    </xf>
    <xf numFmtId="164" fontId="49" fillId="8" borderId="142" xfId="1" applyNumberFormat="1" applyFont="1" applyFill="1" applyBorder="1" applyAlignment="1">
      <alignment horizontal="right" vertical="center" wrapText="1"/>
    </xf>
    <xf numFmtId="164" fontId="48" fillId="0" borderId="143" xfId="1" applyNumberFormat="1" applyFont="1" applyFill="1" applyBorder="1" applyAlignment="1">
      <alignment horizontal="right" vertical="center" wrapText="1"/>
    </xf>
    <xf numFmtId="164" fontId="48" fillId="8" borderId="164" xfId="1" applyNumberFormat="1" applyFont="1" applyFill="1" applyBorder="1" applyAlignment="1">
      <alignment horizontal="right" vertical="center" wrapText="1"/>
    </xf>
    <xf numFmtId="164" fontId="15" fillId="16" borderId="66" xfId="1" applyNumberFormat="1" applyFont="1" applyFill="1" applyBorder="1" applyAlignment="1">
      <alignment horizontal="right" vertical="center" wrapText="1"/>
    </xf>
    <xf numFmtId="164" fontId="18" fillId="0" borderId="185" xfId="1" applyNumberFormat="1" applyFont="1" applyBorder="1" applyAlignment="1">
      <alignment vertical="center" wrapText="1"/>
    </xf>
    <xf numFmtId="164" fontId="40" fillId="7" borderId="44" xfId="1" applyNumberFormat="1" applyFont="1" applyFill="1" applyBorder="1" applyAlignment="1">
      <alignment horizontal="right" vertical="center" wrapText="1"/>
    </xf>
    <xf numFmtId="164" fontId="40" fillId="7" borderId="5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164" fontId="7" fillId="0" borderId="126" xfId="1" applyNumberFormat="1" applyFont="1" applyBorder="1" applyAlignment="1" applyProtection="1">
      <alignment horizontal="right" vertical="center" wrapText="1"/>
      <protection locked="0"/>
    </xf>
    <xf numFmtId="164" fontId="7" fillId="0" borderId="127" xfId="1" applyNumberFormat="1" applyFont="1" applyBorder="1" applyAlignment="1" applyProtection="1">
      <alignment horizontal="right" vertical="center" wrapText="1"/>
      <protection locked="0"/>
    </xf>
    <xf numFmtId="164" fontId="38" fillId="0" borderId="127" xfId="1" applyNumberFormat="1" applyFont="1" applyBorder="1" applyAlignment="1">
      <alignment horizontal="right" vertical="center" wrapText="1"/>
    </xf>
    <xf numFmtId="164" fontId="7" fillId="0" borderId="33" xfId="1" applyNumberFormat="1" applyFont="1" applyBorder="1" applyAlignment="1" applyProtection="1">
      <alignment horizontal="right" vertical="center" wrapText="1"/>
      <protection locked="0"/>
    </xf>
    <xf numFmtId="164" fontId="39" fillId="8" borderId="35" xfId="1" applyNumberFormat="1" applyFont="1" applyFill="1" applyBorder="1" applyAlignment="1">
      <alignment horizontal="right" vertical="center" wrapText="1"/>
    </xf>
    <xf numFmtId="0" fontId="107" fillId="0" borderId="0" xfId="0" applyFont="1"/>
    <xf numFmtId="164" fontId="26" fillId="0" borderId="143" xfId="1" applyNumberFormat="1" applyFont="1" applyFill="1" applyBorder="1" applyAlignment="1">
      <alignment horizontal="right" vertical="center" wrapText="1"/>
    </xf>
    <xf numFmtId="164" fontId="15" fillId="11" borderId="64" xfId="1" applyNumberFormat="1" applyFont="1" applyFill="1" applyBorder="1" applyAlignment="1">
      <alignment horizontal="right" vertical="center" wrapText="1"/>
    </xf>
    <xf numFmtId="164" fontId="15" fillId="11" borderId="66" xfId="1" applyNumberFormat="1" applyFont="1" applyFill="1" applyBorder="1" applyAlignment="1">
      <alignment horizontal="right" vertical="center" wrapText="1"/>
    </xf>
    <xf numFmtId="164" fontId="15" fillId="15" borderId="129" xfId="1" applyNumberFormat="1" applyFont="1" applyFill="1" applyBorder="1" applyAlignment="1">
      <alignment horizontal="right" vertical="center" wrapText="1"/>
    </xf>
    <xf numFmtId="164" fontId="15" fillId="15" borderId="66" xfId="1" applyNumberFormat="1" applyFont="1" applyFill="1" applyBorder="1" applyAlignment="1">
      <alignment horizontal="right" vertical="center" wrapText="1"/>
    </xf>
    <xf numFmtId="164" fontId="61" fillId="0" borderId="37" xfId="1" applyNumberFormat="1" applyFont="1" applyBorder="1" applyAlignment="1">
      <alignment horizontal="right" vertical="center" wrapText="1"/>
    </xf>
    <xf numFmtId="164" fontId="61" fillId="0" borderId="33" xfId="1" applyNumberFormat="1" applyFont="1" applyBorder="1" applyAlignment="1">
      <alignment horizontal="right" vertical="center" wrapText="1"/>
    </xf>
    <xf numFmtId="164" fontId="61" fillId="0" borderId="42" xfId="1" applyNumberFormat="1" applyFont="1" applyBorder="1" applyAlignment="1">
      <alignment horizontal="right" vertical="center" wrapText="1"/>
    </xf>
    <xf numFmtId="164" fontId="61" fillId="0" borderId="50" xfId="1" applyNumberFormat="1" applyFont="1" applyBorder="1" applyAlignment="1">
      <alignment horizontal="right" vertical="center" wrapText="1"/>
    </xf>
    <xf numFmtId="164" fontId="61" fillId="0" borderId="92" xfId="1" applyNumberFormat="1" applyFont="1" applyBorder="1" applyAlignment="1">
      <alignment horizontal="right" vertical="center" wrapText="1"/>
    </xf>
    <xf numFmtId="164" fontId="61" fillId="0" borderId="50" xfId="1" applyNumberFormat="1" applyFont="1" applyFill="1" applyBorder="1" applyAlignment="1">
      <alignment horizontal="right" vertical="center" wrapText="1"/>
    </xf>
    <xf numFmtId="164" fontId="13" fillId="0" borderId="2" xfId="1" applyNumberFormat="1" applyFont="1" applyBorder="1" applyAlignment="1">
      <alignment horizontal="left" vertical="center" wrapText="1"/>
    </xf>
    <xf numFmtId="164" fontId="39" fillId="0" borderId="69" xfId="1" applyNumberFormat="1" applyFont="1" applyBorder="1" applyAlignment="1">
      <alignment horizontal="right" vertical="center" wrapText="1"/>
    </xf>
    <xf numFmtId="164" fontId="39" fillId="0" borderId="66" xfId="1" applyNumberFormat="1" applyFont="1" applyBorder="1" applyAlignment="1">
      <alignment horizontal="right"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164" fontId="13" fillId="0" borderId="124" xfId="1" applyNumberFormat="1" applyFont="1" applyFill="1" applyBorder="1" applyAlignment="1">
      <alignment horizontal="left" vertical="center" wrapText="1"/>
    </xf>
    <xf numFmtId="164" fontId="13" fillId="0" borderId="0" xfId="1" applyNumberFormat="1" applyFont="1" applyFill="1" applyBorder="1" applyAlignment="1">
      <alignment horizontal="left" vertical="center" wrapText="1"/>
    </xf>
    <xf numFmtId="4" fontId="95" fillId="0" borderId="186" xfId="0" applyNumberFormat="1" applyFont="1" applyFill="1" applyBorder="1" applyAlignment="1">
      <alignment horizontal="right" vertical="center" wrapText="1"/>
    </xf>
    <xf numFmtId="164" fontId="26" fillId="0" borderId="187" xfId="1" applyNumberFormat="1" applyFont="1" applyFill="1" applyBorder="1" applyAlignment="1">
      <alignment horizontal="right" vertical="center" wrapText="1"/>
    </xf>
    <xf numFmtId="164" fontId="48" fillId="8" borderId="188" xfId="1" applyNumberFormat="1" applyFont="1" applyFill="1" applyBorder="1" applyAlignment="1">
      <alignment horizontal="right" vertical="center" wrapText="1"/>
    </xf>
    <xf numFmtId="164" fontId="48" fillId="0" borderId="189" xfId="1" applyNumberFormat="1" applyFont="1" applyFill="1" applyBorder="1" applyAlignment="1">
      <alignment horizontal="right" vertical="center" wrapText="1"/>
    </xf>
    <xf numFmtId="164" fontId="48" fillId="0" borderId="190" xfId="1" applyNumberFormat="1" applyFont="1" applyFill="1" applyBorder="1" applyAlignment="1">
      <alignment horizontal="right" vertical="center" wrapText="1"/>
    </xf>
    <xf numFmtId="164" fontId="48" fillId="0" borderId="191" xfId="1" applyNumberFormat="1" applyFont="1" applyFill="1" applyBorder="1" applyAlignment="1">
      <alignment horizontal="right" vertical="center" wrapText="1"/>
    </xf>
    <xf numFmtId="164" fontId="48" fillId="0" borderId="192" xfId="1" applyNumberFormat="1" applyFont="1" applyFill="1" applyBorder="1" applyAlignment="1">
      <alignment horizontal="right" vertical="center" wrapText="1"/>
    </xf>
    <xf numFmtId="164" fontId="95" fillId="8" borderId="193" xfId="0" applyNumberFormat="1" applyFont="1" applyFill="1" applyBorder="1" applyAlignment="1">
      <alignment horizontal="right" vertical="center" wrapText="1"/>
    </xf>
    <xf numFmtId="0" fontId="88" fillId="9" borderId="171" xfId="0" applyFont="1" applyFill="1" applyBorder="1" applyAlignment="1">
      <alignment horizontal="center" vertical="center" wrapText="1"/>
    </xf>
    <xf numFmtId="0" fontId="108" fillId="0" borderId="103" xfId="0" applyFont="1" applyFill="1" applyBorder="1" applyAlignment="1">
      <alignment horizontal="center" vertical="top" wrapText="1"/>
    </xf>
    <xf numFmtId="0" fontId="108" fillId="0" borderId="103" xfId="0" applyFont="1" applyBorder="1" applyAlignment="1">
      <alignment horizontal="center" vertical="top" wrapText="1"/>
    </xf>
    <xf numFmtId="164" fontId="26" fillId="0" borderId="144" xfId="1" applyNumberFormat="1" applyFont="1" applyFill="1" applyBorder="1" applyAlignment="1">
      <alignment horizontal="right" vertical="center" wrapText="1"/>
    </xf>
    <xf numFmtId="0" fontId="43" fillId="0" borderId="103" xfId="0" applyFont="1" applyFill="1" applyBorder="1" applyAlignment="1">
      <alignment vertical="top" wrapText="1"/>
    </xf>
    <xf numFmtId="0" fontId="10" fillId="0" borderId="103" xfId="0" applyFont="1" applyFill="1" applyBorder="1" applyAlignment="1">
      <alignment horizontal="center" vertical="top" wrapText="1"/>
    </xf>
    <xf numFmtId="0" fontId="0" fillId="0" borderId="103" xfId="0" applyBorder="1"/>
    <xf numFmtId="0" fontId="10" fillId="0" borderId="194" xfId="0" applyFont="1" applyFill="1" applyBorder="1" applyAlignment="1">
      <alignment horizontal="center" vertical="top" wrapText="1"/>
    </xf>
    <xf numFmtId="0" fontId="43" fillId="0" borderId="194" xfId="0" applyFont="1" applyBorder="1" applyAlignment="1">
      <alignment vertical="top" wrapText="1"/>
    </xf>
    <xf numFmtId="0" fontId="108" fillId="0" borderId="194" xfId="0" applyFont="1" applyBorder="1" applyAlignment="1">
      <alignment horizontal="center" vertical="top" wrapText="1"/>
    </xf>
    <xf numFmtId="0" fontId="0" fillId="0" borderId="194" xfId="0" applyBorder="1"/>
    <xf numFmtId="0" fontId="81" fillId="0" borderId="0" xfId="0" applyFont="1" applyBorder="1" applyAlignment="1">
      <alignment horizontal="center" vertical="center" wrapText="1"/>
    </xf>
    <xf numFmtId="0" fontId="73" fillId="13" borderId="134" xfId="0" applyFont="1" applyFill="1" applyBorder="1" applyAlignment="1">
      <alignment vertical="center" wrapText="1"/>
    </xf>
    <xf numFmtId="0" fontId="73" fillId="13" borderId="135" xfId="0" applyFont="1" applyFill="1" applyBorder="1" applyAlignment="1">
      <alignment vertical="center" wrapText="1"/>
    </xf>
    <xf numFmtId="0" fontId="74" fillId="13" borderId="134" xfId="0" applyFont="1" applyFill="1" applyBorder="1" applyAlignment="1">
      <alignment vertical="center" wrapText="1"/>
    </xf>
    <xf numFmtId="0" fontId="74" fillId="13" borderId="135" xfId="0" applyFont="1" applyFill="1" applyBorder="1" applyAlignment="1">
      <alignment vertical="center" wrapText="1"/>
    </xf>
    <xf numFmtId="0" fontId="74" fillId="13" borderId="139" xfId="0" applyFont="1" applyFill="1" applyBorder="1" applyAlignment="1">
      <alignment vertical="center" wrapText="1"/>
    </xf>
    <xf numFmtId="0" fontId="74" fillId="13" borderId="140" xfId="0" applyFont="1" applyFill="1" applyBorder="1" applyAlignment="1">
      <alignment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82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104" fillId="2" borderId="13" xfId="0" applyFont="1" applyFill="1" applyBorder="1" applyAlignment="1">
      <alignment horizontal="center" vertical="center" wrapText="1"/>
    </xf>
    <xf numFmtId="0" fontId="104" fillId="2" borderId="31" xfId="0" applyFont="1" applyFill="1" applyBorder="1" applyAlignment="1">
      <alignment horizontal="center" vertical="center" wrapText="1"/>
    </xf>
    <xf numFmtId="164" fontId="20" fillId="5" borderId="28" xfId="1" applyNumberFormat="1" applyFont="1" applyFill="1" applyBorder="1" applyAlignment="1">
      <alignment horizontal="center" vertical="center"/>
    </xf>
    <xf numFmtId="164" fontId="20" fillId="5" borderId="25" xfId="1" applyNumberFormat="1" applyFont="1" applyFill="1" applyBorder="1" applyAlignment="1">
      <alignment horizontal="center" vertical="center"/>
    </xf>
    <xf numFmtId="164" fontId="22" fillId="6" borderId="28" xfId="1" applyNumberFormat="1" applyFont="1" applyFill="1" applyBorder="1" applyAlignment="1">
      <alignment horizontal="center" vertical="center"/>
    </xf>
    <xf numFmtId="164" fontId="22" fillId="6" borderId="25" xfId="1" applyNumberFormat="1" applyFont="1" applyFill="1" applyBorder="1" applyAlignment="1">
      <alignment horizontal="center" vertical="center"/>
    </xf>
    <xf numFmtId="2" fontId="20" fillId="6" borderId="28" xfId="1" applyNumberFormat="1" applyFont="1" applyFill="1" applyBorder="1" applyAlignment="1">
      <alignment horizontal="center" vertical="center"/>
    </xf>
    <xf numFmtId="2" fontId="20" fillId="6" borderId="25" xfId="1" applyNumberFormat="1" applyFont="1" applyFill="1" applyBorder="1" applyAlignment="1">
      <alignment horizontal="center" vertical="center"/>
    </xf>
    <xf numFmtId="2" fontId="20" fillId="6" borderId="29" xfId="1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5" fillId="2" borderId="10" xfId="0" applyFont="1" applyFill="1" applyBorder="1" applyAlignment="1">
      <alignment horizontal="center" vertical="center" wrapText="1"/>
    </xf>
    <xf numFmtId="0" fontId="105" fillId="2" borderId="0" xfId="0" applyFont="1" applyFill="1" applyBorder="1" applyAlignment="1">
      <alignment horizontal="center" vertical="center" wrapText="1"/>
    </xf>
    <xf numFmtId="0" fontId="105" fillId="2" borderId="7" xfId="0" applyFont="1" applyFill="1" applyBorder="1" applyAlignment="1">
      <alignment horizontal="center" vertical="center" wrapText="1"/>
    </xf>
    <xf numFmtId="0" fontId="104" fillId="2" borderId="37" xfId="0" applyFont="1" applyFill="1" applyBorder="1" applyAlignment="1">
      <alignment horizontal="center" vertical="center" wrapText="1"/>
    </xf>
    <xf numFmtId="0" fontId="104" fillId="2" borderId="32" xfId="0" applyFont="1" applyFill="1" applyBorder="1" applyAlignment="1">
      <alignment horizontal="center" vertical="center" wrapText="1"/>
    </xf>
    <xf numFmtId="0" fontId="104" fillId="2" borderId="39" xfId="0" applyFont="1" applyFill="1" applyBorder="1" applyAlignment="1">
      <alignment horizontal="center" vertical="center" wrapText="1"/>
    </xf>
    <xf numFmtId="0" fontId="104" fillId="2" borderId="55" xfId="0" applyFont="1" applyFill="1" applyBorder="1" applyAlignment="1">
      <alignment horizontal="center" vertical="center" wrapText="1"/>
    </xf>
    <xf numFmtId="0" fontId="104" fillId="2" borderId="105" xfId="0" applyFont="1" applyFill="1" applyBorder="1" applyAlignment="1">
      <alignment horizontal="center" vertical="center" wrapText="1"/>
    </xf>
    <xf numFmtId="0" fontId="104" fillId="2" borderId="3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76" xfId="0" applyFont="1" applyFill="1" applyBorder="1" applyAlignment="1">
      <alignment horizontal="center" vertical="center" wrapText="1"/>
    </xf>
    <xf numFmtId="0" fontId="103" fillId="2" borderId="2" xfId="0" applyFont="1" applyFill="1" applyBorder="1" applyAlignment="1">
      <alignment horizontal="center" vertical="center" wrapText="1"/>
    </xf>
    <xf numFmtId="0" fontId="103" fillId="2" borderId="76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10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164" fontId="38" fillId="0" borderId="89" xfId="1" applyNumberFormat="1" applyFont="1" applyBorder="1" applyAlignment="1">
      <alignment horizontal="right" vertical="center" wrapText="1"/>
    </xf>
    <xf numFmtId="164" fontId="38" fillId="0" borderId="77" xfId="1" applyNumberFormat="1" applyFont="1" applyBorder="1" applyAlignment="1">
      <alignment horizontal="right" vertical="center" wrapText="1"/>
    </xf>
    <xf numFmtId="164" fontId="40" fillId="7" borderId="65" xfId="1" applyNumberFormat="1" applyFont="1" applyFill="1" applyBorder="1" applyAlignment="1">
      <alignment horizontal="right" vertical="center" wrapText="1"/>
    </xf>
    <xf numFmtId="0" fontId="25" fillId="2" borderId="60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164" fontId="41" fillId="0" borderId="74" xfId="1" applyNumberFormat="1" applyFont="1" applyFill="1" applyBorder="1" applyAlignment="1">
      <alignment horizontal="right" vertical="center" wrapText="1"/>
    </xf>
    <xf numFmtId="164" fontId="41" fillId="0" borderId="50" xfId="1" applyNumberFormat="1" applyFont="1" applyFill="1" applyBorder="1" applyAlignment="1">
      <alignment horizontal="right" vertical="center" wrapText="1"/>
    </xf>
    <xf numFmtId="164" fontId="41" fillId="0" borderId="89" xfId="1" applyNumberFormat="1" applyFont="1" applyFill="1" applyBorder="1" applyAlignment="1">
      <alignment horizontal="center" vertical="center" wrapText="1"/>
    </xf>
    <xf numFmtId="164" fontId="41" fillId="0" borderId="77" xfId="1" applyNumberFormat="1" applyFont="1" applyFill="1" applyBorder="1" applyAlignment="1">
      <alignment horizontal="center" vertical="center" wrapText="1"/>
    </xf>
    <xf numFmtId="0" fontId="40" fillId="8" borderId="84" xfId="0" applyFont="1" applyFill="1" applyBorder="1" applyAlignment="1">
      <alignment horizontal="center" vertical="center" wrapText="1"/>
    </xf>
    <xf numFmtId="0" fontId="40" fillId="8" borderId="3" xfId="0" applyFont="1" applyFill="1" applyBorder="1" applyAlignment="1">
      <alignment horizontal="center" vertical="center" wrapText="1"/>
    </xf>
    <xf numFmtId="0" fontId="40" fillId="8" borderId="79" xfId="0" applyFont="1" applyFill="1" applyBorder="1" applyAlignment="1">
      <alignment horizontal="center" vertical="center" wrapText="1"/>
    </xf>
    <xf numFmtId="164" fontId="40" fillId="7" borderId="77" xfId="1" applyNumberFormat="1" applyFont="1" applyFill="1" applyBorder="1" applyAlignment="1">
      <alignment horizontal="right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164" fontId="38" fillId="0" borderId="93" xfId="1" applyNumberFormat="1" applyFont="1" applyBorder="1" applyAlignment="1">
      <alignment horizontal="right" vertical="center" wrapText="1"/>
    </xf>
    <xf numFmtId="164" fontId="38" fillId="0" borderId="78" xfId="1" applyNumberFormat="1" applyFont="1" applyBorder="1" applyAlignment="1">
      <alignment horizontal="right" vertical="center" wrapText="1"/>
    </xf>
    <xf numFmtId="164" fontId="40" fillId="7" borderId="89" xfId="1" applyNumberFormat="1" applyFont="1" applyFill="1" applyBorder="1" applyAlignment="1">
      <alignment horizontal="right" vertical="center" wrapText="1"/>
    </xf>
    <xf numFmtId="164" fontId="38" fillId="0" borderId="122" xfId="1" applyNumberFormat="1" applyFont="1" applyFill="1" applyBorder="1" applyAlignment="1">
      <alignment horizontal="right" vertical="center" wrapText="1"/>
    </xf>
    <xf numFmtId="164" fontId="38" fillId="0" borderId="77" xfId="1" applyNumberFormat="1" applyFont="1" applyFill="1" applyBorder="1" applyAlignment="1">
      <alignment horizontal="right" vertical="center" wrapText="1"/>
    </xf>
    <xf numFmtId="164" fontId="38" fillId="0" borderId="112" xfId="1" applyNumberFormat="1" applyFont="1" applyBorder="1" applyAlignment="1">
      <alignment horizontal="right" vertical="center" wrapText="1"/>
    </xf>
    <xf numFmtId="164" fontId="38" fillId="0" borderId="60" xfId="1" applyNumberFormat="1" applyFont="1" applyBorder="1" applyAlignment="1">
      <alignment horizontal="righ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4" borderId="60" xfId="0" applyFont="1" applyFill="1" applyBorder="1" applyAlignment="1">
      <alignment horizontal="center" vertical="center" wrapText="1"/>
    </xf>
    <xf numFmtId="0" fontId="25" fillId="4" borderId="62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164" fontId="38" fillId="0" borderId="60" xfId="1" applyNumberFormat="1" applyFont="1" applyBorder="1" applyAlignment="1">
      <alignment horizontal="center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0" fontId="40" fillId="0" borderId="118" xfId="0" applyFont="1" applyFill="1" applyBorder="1" applyAlignment="1">
      <alignment horizontal="left" vertical="center" wrapText="1"/>
    </xf>
    <xf numFmtId="0" fontId="40" fillId="0" borderId="119" xfId="0" applyFont="1" applyFill="1" applyBorder="1" applyAlignment="1">
      <alignment horizontal="left" vertical="center" wrapText="1"/>
    </xf>
    <xf numFmtId="164" fontId="41" fillId="0" borderId="23" xfId="1" applyNumberFormat="1" applyFont="1" applyFill="1" applyBorder="1" applyAlignment="1">
      <alignment horizontal="right" vertical="center" wrapText="1"/>
    </xf>
    <xf numFmtId="164" fontId="41" fillId="0" borderId="48" xfId="1" applyNumberFormat="1" applyFont="1" applyFill="1" applyBorder="1" applyAlignment="1">
      <alignment horizontal="right" vertical="center" wrapText="1"/>
    </xf>
    <xf numFmtId="164" fontId="38" fillId="0" borderId="46" xfId="1" applyNumberFormat="1" applyFont="1" applyBorder="1" applyAlignment="1">
      <alignment horizontal="right" vertical="center" wrapText="1"/>
    </xf>
    <xf numFmtId="164" fontId="38" fillId="0" borderId="48" xfId="1" applyNumberFormat="1" applyFont="1" applyBorder="1" applyAlignment="1">
      <alignment horizontal="right" vertical="center" wrapText="1"/>
    </xf>
    <xf numFmtId="164" fontId="38" fillId="0" borderId="0" xfId="1" applyNumberFormat="1" applyFont="1" applyBorder="1" applyAlignment="1">
      <alignment horizontal="right" vertical="center" wrapText="1"/>
    </xf>
    <xf numFmtId="164" fontId="38" fillId="0" borderId="5" xfId="1" applyNumberFormat="1" applyFont="1" applyBorder="1" applyAlignment="1">
      <alignment horizontal="right" vertical="center" wrapText="1"/>
    </xf>
    <xf numFmtId="164" fontId="38" fillId="0" borderId="17" xfId="1" applyNumberFormat="1" applyFont="1" applyBorder="1" applyAlignment="1">
      <alignment horizontal="right" vertical="center" wrapText="1"/>
    </xf>
    <xf numFmtId="164" fontId="38" fillId="0" borderId="128" xfId="1" applyNumberFormat="1" applyFont="1" applyBorder="1" applyAlignment="1">
      <alignment horizontal="right" vertical="center" wrapText="1"/>
    </xf>
    <xf numFmtId="164" fontId="38" fillId="0" borderId="122" xfId="1" applyNumberFormat="1" applyFont="1" applyBorder="1" applyAlignment="1">
      <alignment horizontal="right" vertical="center" wrapText="1"/>
    </xf>
    <xf numFmtId="164" fontId="41" fillId="0" borderId="93" xfId="1" applyNumberFormat="1" applyFont="1" applyFill="1" applyBorder="1" applyAlignment="1">
      <alignment horizontal="right" vertical="center" wrapText="1"/>
    </xf>
    <xf numFmtId="164" fontId="41" fillId="0" borderId="78" xfId="1" applyNumberFormat="1" applyFont="1" applyFill="1" applyBorder="1" applyAlignment="1">
      <alignment horizontal="right" vertical="center" wrapText="1"/>
    </xf>
    <xf numFmtId="0" fontId="40" fillId="0" borderId="75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0" fontId="40" fillId="0" borderId="130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164" fontId="38" fillId="0" borderId="122" xfId="1" applyNumberFormat="1" applyFont="1" applyBorder="1" applyAlignment="1">
      <alignment horizontal="center" vertical="center" wrapText="1"/>
    </xf>
    <xf numFmtId="0" fontId="40" fillId="0" borderId="118" xfId="0" applyFont="1" applyBorder="1" applyAlignment="1">
      <alignment horizontal="left" vertical="center" wrapText="1"/>
    </xf>
    <xf numFmtId="0" fontId="40" fillId="0" borderId="119" xfId="0" applyFont="1" applyBorder="1" applyAlignment="1">
      <alignment horizontal="left" vertical="center" wrapText="1"/>
    </xf>
    <xf numFmtId="164" fontId="38" fillId="0" borderId="10" xfId="1" applyNumberFormat="1" applyFont="1" applyBorder="1" applyAlignment="1">
      <alignment horizontal="right" vertical="center" wrapText="1"/>
    </xf>
    <xf numFmtId="164" fontId="38" fillId="0" borderId="55" xfId="1" applyNumberFormat="1" applyFont="1" applyBorder="1" applyAlignment="1">
      <alignment horizontal="right" vertical="center" wrapText="1"/>
    </xf>
    <xf numFmtId="164" fontId="38" fillId="0" borderId="105" xfId="1" applyNumberFormat="1" applyFont="1" applyBorder="1" applyAlignment="1">
      <alignment horizontal="righ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4" fontId="38" fillId="0" borderId="89" xfId="1" applyNumberFormat="1" applyFont="1" applyFill="1" applyBorder="1" applyAlignment="1">
      <alignment horizontal="right" vertical="center" wrapText="1"/>
    </xf>
    <xf numFmtId="164" fontId="41" fillId="0" borderId="74" xfId="1" applyNumberFormat="1" applyFont="1" applyBorder="1" applyAlignment="1">
      <alignment horizontal="right" vertical="center" wrapText="1"/>
    </xf>
    <xf numFmtId="164" fontId="41" fillId="0" borderId="50" xfId="1" applyNumberFormat="1" applyFont="1" applyBorder="1" applyAlignment="1">
      <alignment horizontal="right" vertical="center" wrapText="1"/>
    </xf>
    <xf numFmtId="164" fontId="38" fillId="0" borderId="23" xfId="1" applyNumberFormat="1" applyFont="1" applyBorder="1" applyAlignment="1">
      <alignment horizontal="right" vertical="center" wrapText="1"/>
    </xf>
    <xf numFmtId="164" fontId="41" fillId="0" borderId="122" xfId="1" applyNumberFormat="1" applyFont="1" applyBorder="1" applyAlignment="1">
      <alignment horizontal="center" vertical="center" wrapText="1"/>
    </xf>
    <xf numFmtId="164" fontId="41" fillId="0" borderId="77" xfId="1" applyNumberFormat="1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164" fontId="41" fillId="0" borderId="89" xfId="1" applyNumberFormat="1" applyFont="1" applyBorder="1" applyAlignment="1">
      <alignment horizontal="right" vertical="center" wrapText="1"/>
    </xf>
    <xf numFmtId="164" fontId="41" fillId="0" borderId="77" xfId="1" applyNumberFormat="1" applyFont="1" applyBorder="1" applyAlignment="1">
      <alignment horizontal="right" vertical="center" wrapText="1"/>
    </xf>
    <xf numFmtId="164" fontId="38" fillId="0" borderId="4" xfId="1" applyNumberFormat="1" applyFont="1" applyBorder="1" applyAlignment="1">
      <alignment horizontal="right" vertical="center" wrapText="1"/>
    </xf>
    <xf numFmtId="0" fontId="25" fillId="0" borderId="121" xfId="0" applyFont="1" applyBorder="1" applyAlignment="1">
      <alignment horizontal="center" vertical="center" wrapText="1"/>
    </xf>
    <xf numFmtId="0" fontId="40" fillId="0" borderId="120" xfId="0" applyFont="1" applyBorder="1" applyAlignment="1">
      <alignment horizontal="left" vertical="center" wrapText="1"/>
    </xf>
    <xf numFmtId="0" fontId="40" fillId="0" borderId="116" xfId="0" applyFont="1" applyBorder="1" applyAlignment="1">
      <alignment horizontal="left" vertical="center" wrapText="1"/>
    </xf>
    <xf numFmtId="164" fontId="38" fillId="0" borderId="62" xfId="1" applyNumberFormat="1" applyFont="1" applyBorder="1" applyAlignment="1">
      <alignment horizontal="right" vertical="center" wrapText="1"/>
    </xf>
    <xf numFmtId="0" fontId="40" fillId="0" borderId="111" xfId="0" applyFont="1" applyBorder="1" applyAlignment="1">
      <alignment horizontal="center" vertical="center" wrapText="1"/>
    </xf>
    <xf numFmtId="0" fontId="40" fillId="0" borderId="117" xfId="0" applyFont="1" applyBorder="1" applyAlignment="1">
      <alignment horizontal="left" vertical="center" wrapText="1"/>
    </xf>
    <xf numFmtId="164" fontId="41" fillId="0" borderId="89" xfId="1" applyNumberFormat="1" applyFont="1" applyFill="1" applyBorder="1" applyAlignment="1">
      <alignment horizontal="right" vertical="center" wrapText="1"/>
    </xf>
    <xf numFmtId="164" fontId="41" fillId="0" borderId="77" xfId="1" applyNumberFormat="1" applyFont="1" applyFill="1" applyBorder="1" applyAlignment="1">
      <alignment horizontal="right" vertical="center" wrapText="1"/>
    </xf>
    <xf numFmtId="164" fontId="41" fillId="0" borderId="46" xfId="1" applyNumberFormat="1" applyFont="1" applyFill="1" applyBorder="1" applyAlignment="1">
      <alignment horizontal="right" vertical="center" wrapText="1"/>
    </xf>
    <xf numFmtId="164" fontId="41" fillId="0" borderId="128" xfId="1" applyNumberFormat="1" applyFont="1" applyFill="1" applyBorder="1" applyAlignment="1">
      <alignment horizontal="righ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35" fillId="2" borderId="93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horizontal="center" vertical="center" wrapText="1"/>
    </xf>
    <xf numFmtId="164" fontId="38" fillId="0" borderId="74" xfId="1" applyNumberFormat="1" applyFont="1" applyBorder="1" applyAlignment="1">
      <alignment horizontal="center" vertical="center" wrapText="1"/>
    </xf>
    <xf numFmtId="164" fontId="38" fillId="0" borderId="50" xfId="1" applyNumberFormat="1" applyFont="1" applyBorder="1" applyAlignment="1">
      <alignment horizontal="center" vertical="center" wrapText="1"/>
    </xf>
    <xf numFmtId="164" fontId="38" fillId="0" borderId="4" xfId="1" applyNumberFormat="1" applyFont="1" applyBorder="1" applyAlignment="1">
      <alignment horizontal="center" vertical="center" wrapText="1"/>
    </xf>
    <xf numFmtId="164" fontId="38" fillId="0" borderId="5" xfId="1" applyNumberFormat="1" applyFont="1" applyBorder="1" applyAlignment="1">
      <alignment horizontal="center" vertical="center" wrapText="1"/>
    </xf>
    <xf numFmtId="164" fontId="38" fillId="0" borderId="110" xfId="1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9" fillId="2" borderId="111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4" xfId="0" applyFont="1" applyFill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wrapText="1"/>
    </xf>
    <xf numFmtId="164" fontId="38" fillId="0" borderId="32" xfId="1" applyNumberFormat="1" applyFont="1" applyBorder="1" applyAlignment="1">
      <alignment horizontal="center" vertical="center" wrapText="1"/>
    </xf>
    <xf numFmtId="164" fontId="38" fillId="0" borderId="53" xfId="1" applyNumberFormat="1" applyFont="1" applyBorder="1" applyAlignment="1">
      <alignment horizontal="center" vertical="center" wrapText="1"/>
    </xf>
    <xf numFmtId="164" fontId="38" fillId="0" borderId="78" xfId="1" applyNumberFormat="1" applyFont="1" applyBorder="1" applyAlignment="1">
      <alignment horizontal="center" vertical="center" wrapText="1"/>
    </xf>
    <xf numFmtId="164" fontId="38" fillId="0" borderId="93" xfId="1" applyNumberFormat="1" applyFont="1" applyBorder="1" applyAlignment="1">
      <alignment horizontal="center" vertical="center" wrapText="1"/>
    </xf>
    <xf numFmtId="164" fontId="40" fillId="7" borderId="60" xfId="1" applyNumberFormat="1" applyFont="1" applyFill="1" applyBorder="1" applyAlignment="1">
      <alignment horizontal="right" vertical="center" wrapText="1"/>
    </xf>
    <xf numFmtId="164" fontId="40" fillId="7" borderId="122" xfId="1" applyNumberFormat="1" applyFont="1" applyFill="1" applyBorder="1" applyAlignment="1">
      <alignment horizontal="right" vertical="center" wrapText="1"/>
    </xf>
    <xf numFmtId="0" fontId="40" fillId="0" borderId="115" xfId="0" applyFont="1" applyBorder="1" applyAlignment="1">
      <alignment horizontal="left" vertical="center" wrapText="1"/>
    </xf>
    <xf numFmtId="164" fontId="38" fillId="0" borderId="86" xfId="1" applyNumberFormat="1" applyFont="1" applyBorder="1" applyAlignment="1">
      <alignment horizontal="center" vertical="center" wrapText="1"/>
    </xf>
    <xf numFmtId="164" fontId="38" fillId="0" borderId="62" xfId="1" applyNumberFormat="1" applyFont="1" applyBorder="1" applyAlignment="1">
      <alignment horizontal="center" vertical="center" wrapText="1"/>
    </xf>
    <xf numFmtId="0" fontId="25" fillId="4" borderId="57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164" fontId="38" fillId="0" borderId="112" xfId="1" applyNumberFormat="1" applyFont="1" applyBorder="1" applyAlignment="1">
      <alignment horizontal="center" vertical="center" wrapText="1"/>
    </xf>
    <xf numFmtId="0" fontId="35" fillId="2" borderId="55" xfId="0" applyFont="1" applyFill="1" applyBorder="1" applyAlignment="1">
      <alignment horizontal="center" vertical="center" textRotation="90" wrapText="1"/>
    </xf>
    <xf numFmtId="0" fontId="35" fillId="2" borderId="105" xfId="0" applyFont="1" applyFill="1" applyBorder="1" applyAlignment="1">
      <alignment horizontal="center" vertical="center" textRotation="90" wrapText="1"/>
    </xf>
    <xf numFmtId="0" fontId="35" fillId="2" borderId="36" xfId="0" applyFont="1" applyFill="1" applyBorder="1" applyAlignment="1">
      <alignment horizontal="center" vertical="center" textRotation="90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164" fontId="41" fillId="0" borderId="32" xfId="1" applyNumberFormat="1" applyFont="1" applyFill="1" applyBorder="1" applyAlignment="1">
      <alignment horizontal="right" vertical="center" wrapText="1"/>
    </xf>
    <xf numFmtId="164" fontId="41" fillId="0" borderId="122" xfId="1" applyNumberFormat="1" applyFont="1" applyFill="1" applyBorder="1" applyAlignment="1">
      <alignment horizontal="center" vertical="center" wrapText="1"/>
    </xf>
    <xf numFmtId="0" fontId="31" fillId="8" borderId="37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1" fillId="8" borderId="39" xfId="0" applyFont="1" applyFill="1" applyBorder="1" applyAlignment="1">
      <alignment horizontal="center" vertical="center" wrapText="1"/>
    </xf>
    <xf numFmtId="0" fontId="31" fillId="8" borderId="175" xfId="0" applyFont="1" applyFill="1" applyBorder="1" applyAlignment="1">
      <alignment horizontal="center" vertical="center" textRotation="60" wrapText="1"/>
    </xf>
    <xf numFmtId="0" fontId="31" fillId="8" borderId="176" xfId="0" applyFont="1" applyFill="1" applyBorder="1" applyAlignment="1">
      <alignment horizontal="center" vertical="center" textRotation="60" wrapText="1"/>
    </xf>
    <xf numFmtId="0" fontId="31" fillId="8" borderId="177" xfId="0" applyFont="1" applyFill="1" applyBorder="1" applyAlignment="1">
      <alignment horizontal="center" vertical="center" textRotation="60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17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164" fontId="97" fillId="0" borderId="37" xfId="0" applyNumberFormat="1" applyFont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164" fontId="97" fillId="0" borderId="21" xfId="0" applyNumberFormat="1" applyFont="1" applyBorder="1" applyAlignment="1">
      <alignment horizontal="right" vertical="center" wrapText="1"/>
    </xf>
    <xf numFmtId="164" fontId="97" fillId="0" borderId="17" xfId="0" applyNumberFormat="1" applyFont="1" applyBorder="1" applyAlignment="1">
      <alignment horizontal="right" vertical="center" wrapText="1"/>
    </xf>
    <xf numFmtId="164" fontId="97" fillId="0" borderId="50" xfId="0" applyNumberFormat="1" applyFont="1" applyBorder="1" applyAlignment="1">
      <alignment horizontal="right" vertical="center" wrapText="1"/>
    </xf>
    <xf numFmtId="164" fontId="97" fillId="0" borderId="48" xfId="0" applyNumberFormat="1" applyFont="1" applyBorder="1" applyAlignment="1">
      <alignment horizontal="right" vertical="center" wrapText="1"/>
    </xf>
    <xf numFmtId="164" fontId="97" fillId="0" borderId="126" xfId="0" applyNumberFormat="1" applyFont="1" applyBorder="1" applyAlignment="1">
      <alignment horizontal="right" vertical="center" wrapText="1"/>
    </xf>
    <xf numFmtId="164" fontId="97" fillId="0" borderId="105" xfId="0" applyNumberFormat="1" applyFont="1" applyBorder="1" applyAlignment="1">
      <alignment horizontal="right" vertical="center" wrapText="1"/>
    </xf>
    <xf numFmtId="164" fontId="97" fillId="0" borderId="4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 wrapText="1"/>
    </xf>
    <xf numFmtId="0" fontId="36" fillId="0" borderId="88" xfId="0" applyFont="1" applyBorder="1" applyAlignment="1">
      <alignment vertical="center" wrapText="1"/>
    </xf>
    <xf numFmtId="0" fontId="36" fillId="0" borderId="90" xfId="0" applyFont="1" applyBorder="1" applyAlignment="1">
      <alignment vertical="center" wrapText="1"/>
    </xf>
    <xf numFmtId="164" fontId="28" fillId="0" borderId="89" xfId="1" applyNumberFormat="1" applyFont="1" applyBorder="1" applyAlignment="1">
      <alignment horizontal="center" vertical="center" wrapText="1"/>
    </xf>
    <xf numFmtId="164" fontId="28" fillId="0" borderId="77" xfId="1" applyNumberFormat="1" applyFont="1" applyBorder="1" applyAlignment="1">
      <alignment horizontal="center" vertical="center" wrapText="1"/>
    </xf>
    <xf numFmtId="164" fontId="18" fillId="4" borderId="89" xfId="1" applyNumberFormat="1" applyFont="1" applyFill="1" applyBorder="1" applyAlignment="1">
      <alignment horizontal="center" vertical="center" wrapText="1"/>
    </xf>
    <xf numFmtId="164" fontId="18" fillId="4" borderId="77" xfId="1" applyNumberFormat="1" applyFont="1" applyFill="1" applyBorder="1" applyAlignment="1">
      <alignment horizontal="center" vertical="center" wrapText="1"/>
    </xf>
    <xf numFmtId="164" fontId="31" fillId="0" borderId="17" xfId="1" applyNumberFormat="1" applyFont="1" applyBorder="1" applyAlignment="1">
      <alignment horizontal="center" vertical="center" wrapText="1"/>
    </xf>
    <xf numFmtId="0" fontId="13" fillId="0" borderId="82" xfId="0" applyFont="1" applyBorder="1" applyAlignment="1">
      <alignment vertical="center" wrapText="1"/>
    </xf>
    <xf numFmtId="0" fontId="37" fillId="0" borderId="65" xfId="0" applyFont="1" applyBorder="1" applyAlignment="1">
      <alignment horizontal="center" vertical="center" wrapText="1"/>
    </xf>
    <xf numFmtId="164" fontId="38" fillId="0" borderId="65" xfId="1" applyNumberFormat="1" applyFont="1" applyFill="1" applyBorder="1" applyAlignment="1">
      <alignment horizontal="right" vertical="center" wrapText="1"/>
    </xf>
    <xf numFmtId="164" fontId="38" fillId="0" borderId="65" xfId="1" applyNumberFormat="1" applyFont="1" applyBorder="1" applyAlignment="1">
      <alignment horizontal="right" vertical="center" wrapText="1"/>
    </xf>
    <xf numFmtId="164" fontId="40" fillId="0" borderId="33" xfId="1" applyNumberFormat="1" applyFont="1" applyFill="1" applyBorder="1" applyAlignment="1">
      <alignment horizontal="right" vertical="center" wrapText="1"/>
    </xf>
    <xf numFmtId="164" fontId="39" fillId="0" borderId="17" xfId="1" applyNumberFormat="1" applyFont="1" applyBorder="1" applyAlignment="1">
      <alignment horizontal="center" vertical="center" wrapText="1"/>
    </xf>
    <xf numFmtId="164" fontId="38" fillId="0" borderId="65" xfId="1" applyNumberFormat="1" applyFont="1" applyBorder="1" applyAlignment="1">
      <alignment horizontal="center" vertical="center" wrapText="1"/>
    </xf>
    <xf numFmtId="164" fontId="41" fillId="0" borderId="89" xfId="1" applyNumberFormat="1" applyFont="1" applyBorder="1" applyAlignment="1">
      <alignment horizontal="center" vertical="center" wrapText="1"/>
    </xf>
    <xf numFmtId="164" fontId="18" fillId="4" borderId="65" xfId="1" applyNumberFormat="1" applyFont="1" applyFill="1" applyBorder="1" applyAlignment="1">
      <alignment horizontal="center" vertical="center" wrapText="1"/>
    </xf>
    <xf numFmtId="164" fontId="18" fillId="4" borderId="67" xfId="1" applyNumberFormat="1" applyFont="1" applyFill="1" applyBorder="1" applyAlignment="1">
      <alignment horizontal="center" vertical="center" wrapText="1"/>
    </xf>
    <xf numFmtId="0" fontId="37" fillId="0" borderId="82" xfId="0" applyFont="1" applyBorder="1" applyAlignment="1">
      <alignment horizontal="left" vertical="center" wrapText="1"/>
    </xf>
    <xf numFmtId="164" fontId="28" fillId="0" borderId="65" xfId="1" applyNumberFormat="1" applyFont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7" fillId="0" borderId="82" xfId="0" applyFont="1" applyBorder="1" applyAlignment="1">
      <alignment horizontal="left" vertical="center" wrapText="1"/>
    </xf>
    <xf numFmtId="0" fontId="9" fillId="2" borderId="60" xfId="0" applyFont="1" applyFill="1" applyBorder="1" applyAlignment="1">
      <alignment horizontal="center" vertical="center" textRotation="90" wrapText="1"/>
    </xf>
    <xf numFmtId="0" fontId="9" fillId="2" borderId="62" xfId="0" applyFont="1" applyFill="1" applyBorder="1" applyAlignment="1">
      <alignment horizontal="center" vertical="center" textRotation="90" wrapText="1"/>
    </xf>
    <xf numFmtId="0" fontId="9" fillId="2" borderId="52" xfId="0" applyFont="1" applyFill="1" applyBorder="1" applyAlignment="1">
      <alignment horizontal="center" vertical="center" textRotation="90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39" fillId="2" borderId="60" xfId="0" applyFont="1" applyFill="1" applyBorder="1" applyAlignment="1">
      <alignment horizontal="center" vertical="center" wrapText="1"/>
    </xf>
    <xf numFmtId="0" fontId="39" fillId="2" borderId="62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36" fillId="0" borderId="82" xfId="0" applyFont="1" applyBorder="1" applyAlignment="1">
      <alignment vertical="center" wrapText="1"/>
    </xf>
    <xf numFmtId="0" fontId="35" fillId="2" borderId="60" xfId="0" applyFont="1" applyFill="1" applyBorder="1" applyAlignment="1">
      <alignment horizontal="center" vertical="center" wrapText="1"/>
    </xf>
    <xf numFmtId="0" fontId="35" fillId="2" borderId="62" xfId="0" applyFont="1" applyFill="1" applyBorder="1" applyAlignment="1">
      <alignment horizontal="center" vertical="center" wrapText="1"/>
    </xf>
    <xf numFmtId="0" fontId="35" fillId="2" borderId="52" xfId="0" applyFont="1" applyFill="1" applyBorder="1" applyAlignment="1">
      <alignment horizontal="center" vertical="center" wrapText="1"/>
    </xf>
    <xf numFmtId="0" fontId="85" fillId="0" borderId="82" xfId="0" applyFont="1" applyBorder="1" applyAlignment="1">
      <alignment vertical="center" wrapText="1"/>
    </xf>
    <xf numFmtId="0" fontId="68" fillId="2" borderId="32" xfId="0" applyFont="1" applyFill="1" applyBorder="1" applyAlignment="1">
      <alignment horizontal="center" vertical="center" textRotation="90" wrapText="1"/>
    </xf>
    <xf numFmtId="0" fontId="69" fillId="0" borderId="49" xfId="0" applyFont="1" applyBorder="1"/>
    <xf numFmtId="0" fontId="35" fillId="2" borderId="0" xfId="0" applyFont="1" applyFill="1" applyBorder="1" applyAlignment="1">
      <alignment horizontal="center" vertical="center" textRotation="90" wrapText="1"/>
    </xf>
    <xf numFmtId="0" fontId="35" fillId="2" borderId="7" xfId="0" applyFont="1" applyFill="1" applyBorder="1" applyAlignment="1">
      <alignment horizontal="center" vertical="center" textRotation="90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164" fontId="97" fillId="0" borderId="35" xfId="0" applyNumberFormat="1" applyFont="1" applyBorder="1" applyAlignment="1">
      <alignment horizontal="right" vertical="center" wrapText="1"/>
    </xf>
    <xf numFmtId="0" fontId="31" fillId="8" borderId="41" xfId="0" applyFont="1" applyFill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89" fillId="0" borderId="82" xfId="0" applyFont="1" applyFill="1" applyBorder="1" applyAlignment="1">
      <alignment horizontal="left" vertical="center" wrapText="1"/>
    </xf>
    <xf numFmtId="0" fontId="55" fillId="0" borderId="65" xfId="0" applyFont="1" applyBorder="1" applyAlignment="1">
      <alignment horizontal="center" vertical="center" wrapText="1"/>
    </xf>
    <xf numFmtId="164" fontId="52" fillId="0" borderId="65" xfId="1" applyNumberFormat="1" applyFont="1" applyBorder="1" applyAlignment="1">
      <alignment horizontal="right" vertical="center" wrapText="1"/>
    </xf>
    <xf numFmtId="164" fontId="59" fillId="0" borderId="74" xfId="1" applyNumberFormat="1" applyFont="1" applyFill="1" applyBorder="1" applyAlignment="1">
      <alignment horizontal="right" vertical="center" wrapText="1"/>
    </xf>
    <xf numFmtId="164" fontId="59" fillId="0" borderId="50" xfId="1" applyNumberFormat="1" applyFont="1" applyFill="1" applyBorder="1" applyAlignment="1">
      <alignment horizontal="right" vertical="center" wrapText="1"/>
    </xf>
    <xf numFmtId="164" fontId="60" fillId="0" borderId="93" xfId="1" applyNumberFormat="1" applyFont="1" applyFill="1" applyBorder="1" applyAlignment="1">
      <alignment horizontal="right" vertical="center" wrapText="1"/>
    </xf>
    <xf numFmtId="164" fontId="60" fillId="0" borderId="78" xfId="1" applyNumberFormat="1" applyFont="1" applyFill="1" applyBorder="1" applyAlignment="1">
      <alignment horizontal="right" vertical="center" wrapText="1"/>
    </xf>
    <xf numFmtId="164" fontId="57" fillId="0" borderId="89" xfId="1" applyNumberFormat="1" applyFont="1" applyFill="1" applyBorder="1" applyAlignment="1">
      <alignment horizontal="center" vertical="center" wrapText="1"/>
    </xf>
    <xf numFmtId="164" fontId="57" fillId="0" borderId="77" xfId="1" applyNumberFormat="1" applyFont="1" applyFill="1" applyBorder="1" applyAlignment="1">
      <alignment horizontal="center" vertical="center" wrapText="1"/>
    </xf>
    <xf numFmtId="164" fontId="52" fillId="0" borderId="89" xfId="1" applyNumberFormat="1" applyFont="1" applyFill="1" applyBorder="1" applyAlignment="1">
      <alignment horizontal="right" vertical="center" wrapText="1"/>
    </xf>
    <xf numFmtId="164" fontId="52" fillId="0" borderId="77" xfId="1" applyNumberFormat="1" applyFont="1" applyFill="1" applyBorder="1" applyAlignment="1">
      <alignment horizontal="right" vertical="center" wrapText="1"/>
    </xf>
    <xf numFmtId="0" fontId="56" fillId="11" borderId="82" xfId="0" applyFont="1" applyFill="1" applyBorder="1" applyAlignment="1">
      <alignment horizontal="left" vertical="center" wrapText="1"/>
    </xf>
    <xf numFmtId="164" fontId="52" fillId="0" borderId="32" xfId="1" applyNumberFormat="1" applyFont="1" applyBorder="1" applyAlignment="1">
      <alignment horizontal="right" vertical="center" wrapText="1"/>
    </xf>
    <xf numFmtId="164" fontId="52" fillId="0" borderId="92" xfId="1" applyNumberFormat="1" applyFont="1" applyBorder="1" applyAlignment="1">
      <alignment horizontal="right" vertical="center" wrapText="1"/>
    </xf>
    <xf numFmtId="164" fontId="57" fillId="0" borderId="53" xfId="1" applyNumberFormat="1" applyFont="1" applyBorder="1" applyAlignment="1">
      <alignment horizontal="right" vertical="center" wrapText="1"/>
    </xf>
    <xf numFmtId="164" fontId="57" fillId="0" borderId="113" xfId="1" applyNumberFormat="1" applyFont="1" applyBorder="1" applyAlignment="1">
      <alignment horizontal="right" vertical="center" wrapText="1"/>
    </xf>
    <xf numFmtId="164" fontId="52" fillId="0" borderId="89" xfId="1" applyNumberFormat="1" applyFont="1" applyBorder="1" applyAlignment="1">
      <alignment horizontal="right" vertical="center" wrapText="1"/>
    </xf>
    <xf numFmtId="164" fontId="52" fillId="0" borderId="77" xfId="1" applyNumberFormat="1" applyFont="1" applyBorder="1" applyAlignment="1">
      <alignment horizontal="right" vertical="center" wrapText="1"/>
    </xf>
    <xf numFmtId="164" fontId="59" fillId="2" borderId="77" xfId="1" applyNumberFormat="1" applyFont="1" applyFill="1" applyBorder="1" applyAlignment="1">
      <alignment horizontal="right" vertical="center" wrapText="1"/>
    </xf>
    <xf numFmtId="164" fontId="59" fillId="2" borderId="65" xfId="1" applyNumberFormat="1" applyFont="1" applyFill="1" applyBorder="1" applyAlignment="1">
      <alignment horizontal="right" vertical="center" wrapText="1"/>
    </xf>
    <xf numFmtId="0" fontId="52" fillId="0" borderId="0" xfId="0" applyFont="1" applyBorder="1" applyAlignment="1">
      <alignment horizontal="center"/>
    </xf>
    <xf numFmtId="164" fontId="57" fillId="0" borderId="112" xfId="1" applyNumberFormat="1" applyFont="1" applyBorder="1" applyAlignment="1">
      <alignment horizontal="right" vertical="center" wrapText="1"/>
    </xf>
    <xf numFmtId="164" fontId="57" fillId="0" borderId="78" xfId="1" applyNumberFormat="1" applyFont="1" applyBorder="1" applyAlignment="1">
      <alignment horizontal="right" vertical="center" wrapText="1"/>
    </xf>
    <xf numFmtId="164" fontId="52" fillId="0" borderId="60" xfId="1" applyNumberFormat="1" applyFont="1" applyBorder="1" applyAlignment="1">
      <alignment horizontal="right" vertical="center" wrapText="1"/>
    </xf>
    <xf numFmtId="164" fontId="52" fillId="0" borderId="86" xfId="1" applyNumberFormat="1" applyFont="1" applyBorder="1" applyAlignment="1">
      <alignment horizontal="right" vertical="center" wrapText="1"/>
    </xf>
    <xf numFmtId="164" fontId="52" fillId="0" borderId="50" xfId="1" applyNumberFormat="1" applyFont="1" applyBorder="1" applyAlignment="1">
      <alignment horizontal="right" vertical="center" wrapText="1"/>
    </xf>
    <xf numFmtId="164" fontId="59" fillId="2" borderId="59" xfId="1" applyNumberFormat="1" applyFont="1" applyFill="1" applyBorder="1" applyAlignment="1">
      <alignment horizontal="right" vertical="center" wrapText="1"/>
    </xf>
    <xf numFmtId="0" fontId="58" fillId="0" borderId="104" xfId="0" applyFont="1" applyBorder="1" applyAlignment="1">
      <alignment horizontal="center" vertical="center" wrapText="1"/>
    </xf>
    <xf numFmtId="0" fontId="56" fillId="0" borderId="81" xfId="0" applyFont="1" applyBorder="1" applyAlignment="1">
      <alignment horizontal="left" vertical="center" wrapText="1"/>
    </xf>
    <xf numFmtId="0" fontId="56" fillId="0" borderId="82" xfId="0" applyFont="1" applyBorder="1" applyAlignment="1">
      <alignment horizontal="left" vertical="center" wrapText="1"/>
    </xf>
    <xf numFmtId="164" fontId="52" fillId="0" borderId="59" xfId="1" applyNumberFormat="1" applyFont="1" applyBorder="1" applyAlignment="1">
      <alignment horizontal="right" vertical="center" wrapText="1"/>
    </xf>
    <xf numFmtId="164" fontId="57" fillId="0" borderId="93" xfId="1" applyNumberFormat="1" applyFont="1" applyBorder="1" applyAlignment="1">
      <alignment horizontal="right" vertical="center" wrapText="1"/>
    </xf>
    <xf numFmtId="0" fontId="89" fillId="0" borderId="82" xfId="0" applyFont="1" applyBorder="1" applyAlignment="1">
      <alignment horizontal="left" vertical="center" wrapText="1"/>
    </xf>
    <xf numFmtId="164" fontId="52" fillId="0" borderId="74" xfId="1" applyNumberFormat="1" applyFont="1" applyBorder="1" applyAlignment="1">
      <alignment horizontal="right" vertical="center" wrapText="1"/>
    </xf>
    <xf numFmtId="0" fontId="58" fillId="2" borderId="12" xfId="0" applyFont="1" applyFill="1" applyBorder="1" applyAlignment="1">
      <alignment horizontal="center" vertical="center" wrapText="1"/>
    </xf>
    <xf numFmtId="0" fontId="58" fillId="2" borderId="61" xfId="0" applyFont="1" applyFill="1" applyBorder="1" applyAlignment="1">
      <alignment horizontal="center" vertical="center" wrapText="1"/>
    </xf>
    <xf numFmtId="0" fontId="58" fillId="2" borderId="14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56" fillId="0" borderId="88" xfId="0" applyFont="1" applyBorder="1" applyAlignment="1">
      <alignment horizontal="left" vertical="center" wrapText="1"/>
    </xf>
    <xf numFmtId="0" fontId="56" fillId="0" borderId="83" xfId="0" applyFont="1" applyBorder="1" applyAlignment="1">
      <alignment horizontal="left" vertical="center" wrapText="1"/>
    </xf>
    <xf numFmtId="0" fontId="55" fillId="0" borderId="77" xfId="0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164" fontId="59" fillId="0" borderId="32" xfId="1" applyNumberFormat="1" applyFont="1" applyFill="1" applyBorder="1" applyAlignment="1">
      <alignment horizontal="right" vertical="center" wrapText="1"/>
    </xf>
    <xf numFmtId="164" fontId="59" fillId="0" borderId="92" xfId="1" applyNumberFormat="1" applyFont="1" applyFill="1" applyBorder="1" applyAlignment="1">
      <alignment horizontal="right" vertical="center" wrapText="1"/>
    </xf>
    <xf numFmtId="0" fontId="58" fillId="2" borderId="60" xfId="0" applyFont="1" applyFill="1" applyBorder="1" applyAlignment="1">
      <alignment horizontal="center" vertical="center" wrapText="1"/>
    </xf>
    <xf numFmtId="0" fontId="58" fillId="2" borderId="6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horizontal="center" vertical="center" wrapText="1"/>
    </xf>
    <xf numFmtId="0" fontId="68" fillId="2" borderId="32" xfId="0" applyFont="1" applyFill="1" applyBorder="1" applyAlignment="1">
      <alignment horizontal="center" vertical="center" wrapText="1"/>
    </xf>
    <xf numFmtId="0" fontId="68" fillId="2" borderId="49" xfId="0" applyFont="1" applyFill="1" applyBorder="1" applyAlignment="1">
      <alignment horizontal="center" vertical="center" wrapText="1"/>
    </xf>
    <xf numFmtId="0" fontId="48" fillId="2" borderId="3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48" fillId="2" borderId="31" xfId="0" applyFont="1" applyFill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0" fontId="27" fillId="2" borderId="62" xfId="0" applyFont="1" applyFill="1" applyBorder="1" applyAlignment="1">
      <alignment horizontal="center" vertical="center" wrapText="1"/>
    </xf>
    <xf numFmtId="0" fontId="27" fillId="2" borderId="63" xfId="0" applyFont="1" applyFill="1" applyBorder="1" applyAlignment="1">
      <alignment horizontal="center" vertical="center" wrapText="1"/>
    </xf>
    <xf numFmtId="0" fontId="27" fillId="2" borderId="6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51" fillId="2" borderId="75" xfId="0" applyFont="1" applyFill="1" applyBorder="1" applyAlignment="1">
      <alignment horizontal="center" vertical="center" textRotation="90" wrapText="1"/>
    </xf>
    <xf numFmtId="0" fontId="51" fillId="2" borderId="44" xfId="0" applyFont="1" applyFill="1" applyBorder="1" applyAlignment="1">
      <alignment horizontal="center" vertical="center" textRotation="90" wrapText="1"/>
    </xf>
    <xf numFmtId="0" fontId="58" fillId="2" borderId="60" xfId="0" applyFont="1" applyFill="1" applyBorder="1" applyAlignment="1">
      <alignment horizontal="center" vertical="center" textRotation="90" wrapText="1"/>
    </xf>
    <xf numFmtId="0" fontId="58" fillId="2" borderId="62" xfId="0" applyFont="1" applyFill="1" applyBorder="1" applyAlignment="1">
      <alignment horizontal="center" vertical="center" textRotation="90" wrapText="1"/>
    </xf>
    <xf numFmtId="0" fontId="58" fillId="2" borderId="52" xfId="0" applyFont="1" applyFill="1" applyBorder="1" applyAlignment="1">
      <alignment horizontal="center" vertical="center" textRotation="90" wrapText="1"/>
    </xf>
    <xf numFmtId="164" fontId="60" fillId="0" borderId="53" xfId="1" applyNumberFormat="1" applyFont="1" applyFill="1" applyBorder="1" applyAlignment="1">
      <alignment horizontal="right" vertical="center" wrapText="1"/>
    </xf>
    <xf numFmtId="164" fontId="52" fillId="0" borderId="62" xfId="1" applyNumberFormat="1" applyFont="1" applyFill="1" applyBorder="1" applyAlignment="1">
      <alignment horizontal="right" vertical="center" wrapText="1"/>
    </xf>
    <xf numFmtId="164" fontId="57" fillId="0" borderId="62" xfId="1" applyNumberFormat="1" applyFont="1" applyFill="1" applyBorder="1" applyAlignment="1">
      <alignment horizontal="center" vertical="center" wrapText="1"/>
    </xf>
    <xf numFmtId="164" fontId="59" fillId="2" borderId="89" xfId="1" applyNumberFormat="1" applyFont="1" applyFill="1" applyBorder="1" applyAlignment="1">
      <alignment horizontal="right" vertical="center" wrapText="1"/>
    </xf>
    <xf numFmtId="164" fontId="57" fillId="0" borderId="48" xfId="1" applyNumberFormat="1" applyFont="1" applyBorder="1" applyAlignment="1">
      <alignment horizontal="right" vertical="center" wrapText="1"/>
    </xf>
    <xf numFmtId="164" fontId="52" fillId="0" borderId="62" xfId="1" applyNumberFormat="1" applyFont="1" applyBorder="1" applyAlignment="1">
      <alignment horizontal="right" vertical="center" wrapText="1"/>
    </xf>
    <xf numFmtId="164" fontId="59" fillId="2" borderId="62" xfId="1" applyNumberFormat="1" applyFont="1" applyFill="1" applyBorder="1" applyAlignment="1">
      <alignment horizontal="right" vertical="center" wrapText="1"/>
    </xf>
    <xf numFmtId="164" fontId="59" fillId="2" borderId="91" xfId="1" applyNumberFormat="1" applyFont="1" applyFill="1" applyBorder="1" applyAlignment="1">
      <alignment horizontal="right" vertical="center" wrapText="1"/>
    </xf>
    <xf numFmtId="0" fontId="58" fillId="2" borderId="10" xfId="0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center" vertical="center" wrapText="1"/>
    </xf>
    <xf numFmtId="0" fontId="58" fillId="2" borderId="7" xfId="0" applyFont="1" applyFill="1" applyBorder="1" applyAlignment="1">
      <alignment horizontal="center" vertical="center" wrapText="1"/>
    </xf>
    <xf numFmtId="0" fontId="58" fillId="4" borderId="60" xfId="0" applyFont="1" applyFill="1" applyBorder="1" applyAlignment="1">
      <alignment horizontal="center" vertical="center" wrapText="1"/>
    </xf>
    <xf numFmtId="0" fontId="58" fillId="4" borderId="62" xfId="0" applyFont="1" applyFill="1" applyBorder="1" applyAlignment="1">
      <alignment horizontal="center" vertical="center" wrapText="1"/>
    </xf>
    <xf numFmtId="0" fontId="58" fillId="4" borderId="52" xfId="0" applyFont="1" applyFill="1" applyBorder="1" applyAlignment="1">
      <alignment horizontal="center" vertical="center" wrapText="1"/>
    </xf>
    <xf numFmtId="164" fontId="30" fillId="4" borderId="65" xfId="1" applyNumberFormat="1" applyFont="1" applyFill="1" applyBorder="1" applyAlignment="1">
      <alignment horizontal="right" vertical="center" wrapText="1"/>
    </xf>
    <xf numFmtId="164" fontId="59" fillId="2" borderId="67" xfId="1" applyNumberFormat="1" applyFont="1" applyFill="1" applyBorder="1" applyAlignment="1">
      <alignment horizontal="right" vertical="center" wrapText="1"/>
    </xf>
    <xf numFmtId="164" fontId="30" fillId="4" borderId="77" xfId="1" applyNumberFormat="1" applyFont="1" applyFill="1" applyBorder="1" applyAlignment="1">
      <alignment horizontal="right" vertical="center" wrapText="1"/>
    </xf>
    <xf numFmtId="164" fontId="30" fillId="4" borderId="67" xfId="1" applyNumberFormat="1" applyFont="1" applyFill="1" applyBorder="1" applyAlignment="1">
      <alignment horizontal="right" vertical="center" wrapText="1"/>
    </xf>
    <xf numFmtId="0" fontId="12" fillId="4" borderId="60" xfId="0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164" fontId="33" fillId="0" borderId="0" xfId="1" applyNumberFormat="1" applyFont="1" applyAlignment="1">
      <alignment horizontal="center"/>
    </xf>
    <xf numFmtId="164" fontId="9" fillId="2" borderId="12" xfId="1" applyNumberFormat="1" applyFont="1" applyFill="1" applyBorder="1" applyAlignment="1">
      <alignment horizontal="center" vertical="center" wrapText="1"/>
    </xf>
    <xf numFmtId="164" fontId="9" fillId="2" borderId="61" xfId="1" applyNumberFormat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164" fontId="24" fillId="2" borderId="87" xfId="1" applyNumberFormat="1" applyFont="1" applyFill="1" applyBorder="1" applyAlignment="1">
      <alignment horizontal="center" vertical="center" wrapText="1"/>
    </xf>
    <xf numFmtId="164" fontId="24" fillId="2" borderId="124" xfId="1" applyNumberFormat="1" applyFont="1" applyFill="1" applyBorder="1" applyAlignment="1">
      <alignment horizontal="center" vertical="center" wrapText="1"/>
    </xf>
    <xf numFmtId="164" fontId="24" fillId="2" borderId="125" xfId="1" applyNumberFormat="1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164" fontId="34" fillId="0" borderId="7" xfId="1" applyNumberFormat="1" applyFont="1" applyBorder="1" applyAlignment="1">
      <alignment horizontal="center" vertical="center"/>
    </xf>
    <xf numFmtId="164" fontId="34" fillId="0" borderId="0" xfId="1" applyNumberFormat="1" applyFont="1" applyBorder="1" applyAlignment="1">
      <alignment horizontal="center" vertical="center"/>
    </xf>
    <xf numFmtId="0" fontId="11" fillId="2" borderId="12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43" fontId="12" fillId="5" borderId="58" xfId="1" applyFont="1" applyFill="1" applyBorder="1" applyAlignment="1">
      <alignment horizontal="center"/>
    </xf>
    <xf numFmtId="43" fontId="12" fillId="5" borderId="29" xfId="1" applyFont="1" applyFill="1" applyBorder="1" applyAlignment="1">
      <alignment horizontal="center"/>
    </xf>
    <xf numFmtId="43" fontId="22" fillId="5" borderId="58" xfId="1" applyFont="1" applyFill="1" applyBorder="1" applyAlignment="1">
      <alignment horizontal="center"/>
    </xf>
    <xf numFmtId="43" fontId="22" fillId="5" borderId="29" xfId="1" applyFont="1" applyFill="1" applyBorder="1" applyAlignment="1">
      <alignment horizontal="center"/>
    </xf>
    <xf numFmtId="43" fontId="12" fillId="5" borderId="106" xfId="1" applyFont="1" applyFill="1" applyBorder="1" applyAlignment="1">
      <alignment horizontal="center" wrapText="1"/>
    </xf>
    <xf numFmtId="43" fontId="12" fillId="5" borderId="27" xfId="1" applyFont="1" applyFill="1" applyBorder="1" applyAlignment="1">
      <alignment horizontal="center" wrapText="1"/>
    </xf>
    <xf numFmtId="164" fontId="16" fillId="0" borderId="10" xfId="1" applyNumberFormat="1" applyFont="1" applyFill="1" applyBorder="1" applyAlignment="1">
      <alignment horizontal="left" wrapText="1"/>
    </xf>
    <xf numFmtId="0" fontId="87" fillId="0" borderId="0" xfId="0" applyFont="1" applyAlignment="1">
      <alignment horizontal="left"/>
    </xf>
    <xf numFmtId="0" fontId="17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64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43" fontId="12" fillId="5" borderId="49" xfId="1" applyFont="1" applyFill="1" applyBorder="1" applyAlignment="1">
      <alignment horizontal="center"/>
    </xf>
    <xf numFmtId="43" fontId="12" fillId="5" borderId="36" xfId="1" applyFont="1" applyFill="1" applyBorder="1" applyAlignment="1">
      <alignment horizontal="center"/>
    </xf>
    <xf numFmtId="4" fontId="75" fillId="0" borderId="157" xfId="0" applyNumberFormat="1" applyFont="1" applyBorder="1" applyAlignment="1">
      <alignment horizontal="center" vertical="center" wrapText="1"/>
    </xf>
    <xf numFmtId="4" fontId="75" fillId="0" borderId="102" xfId="0" applyNumberFormat="1" applyFont="1" applyBorder="1" applyAlignment="1">
      <alignment horizontal="center" vertical="center" wrapText="1"/>
    </xf>
    <xf numFmtId="43" fontId="12" fillId="5" borderId="54" xfId="1" applyFont="1" applyFill="1" applyBorder="1" applyAlignment="1">
      <alignment horizontal="center" wrapText="1"/>
    </xf>
    <xf numFmtId="43" fontId="12" fillId="5" borderId="51" xfId="1" applyFont="1" applyFill="1" applyBorder="1" applyAlignment="1">
      <alignment horizontal="center" wrapText="1"/>
    </xf>
    <xf numFmtId="4" fontId="75" fillId="0" borderId="0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/>
    </xf>
    <xf numFmtId="43" fontId="12" fillId="5" borderId="26" xfId="1" applyFont="1" applyFill="1" applyBorder="1" applyAlignment="1">
      <alignment horizontal="center"/>
    </xf>
    <xf numFmtId="43" fontId="12" fillId="5" borderId="27" xfId="1" applyFont="1" applyFill="1" applyBorder="1" applyAlignment="1">
      <alignment horizontal="center"/>
    </xf>
    <xf numFmtId="43" fontId="22" fillId="5" borderId="26" xfId="1" applyFont="1" applyFill="1" applyBorder="1" applyAlignment="1">
      <alignment horizontal="center"/>
    </xf>
    <xf numFmtId="43" fontId="22" fillId="5" borderId="27" xfId="1" applyFont="1" applyFill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3" workbookViewId="0">
      <selection activeCell="I18" sqref="I18"/>
    </sheetView>
  </sheetViews>
  <sheetFormatPr defaultRowHeight="15" x14ac:dyDescent="0.25"/>
  <cols>
    <col min="1" max="1" width="5.85546875" customWidth="1"/>
    <col min="2" max="2" width="49.7109375" customWidth="1"/>
    <col min="3" max="3" width="17.7109375" customWidth="1"/>
    <col min="4" max="4" width="16.28515625" customWidth="1"/>
    <col min="5" max="5" width="16.5703125" customWidth="1"/>
  </cols>
  <sheetData>
    <row r="1" spans="1:6" s="71" customFormat="1" ht="36.75" customHeight="1" thickBot="1" x14ac:dyDescent="0.3">
      <c r="A1" s="542" t="s">
        <v>228</v>
      </c>
      <c r="B1" s="542"/>
      <c r="C1" s="542"/>
      <c r="D1" s="542"/>
      <c r="E1" s="542"/>
      <c r="F1" s="328"/>
    </row>
    <row r="2" spans="1:6" s="71" customFormat="1" ht="42.75" customHeight="1" thickTop="1" thickBot="1" x14ac:dyDescent="0.3">
      <c r="A2" s="329" t="s">
        <v>170</v>
      </c>
      <c r="B2" s="253" t="s">
        <v>171</v>
      </c>
      <c r="C2" s="330" t="s">
        <v>226</v>
      </c>
      <c r="D2" s="331" t="s">
        <v>227</v>
      </c>
      <c r="E2" s="258" t="s">
        <v>229</v>
      </c>
      <c r="F2" s="269"/>
    </row>
    <row r="3" spans="1:6" s="335" customFormat="1" ht="27.75" customHeight="1" thickBot="1" x14ac:dyDescent="0.3">
      <c r="A3" s="543" t="s">
        <v>172</v>
      </c>
      <c r="B3" s="544"/>
      <c r="C3" s="332">
        <v>6100000</v>
      </c>
      <c r="D3" s="332">
        <v>6300000</v>
      </c>
      <c r="E3" s="333">
        <f>-(C3-D3)</f>
        <v>200000</v>
      </c>
      <c r="F3" s="334"/>
    </row>
    <row r="4" spans="1:6" s="335" customFormat="1" ht="27.75" customHeight="1" thickBot="1" x14ac:dyDescent="0.3">
      <c r="A4" s="545" t="s">
        <v>173</v>
      </c>
      <c r="B4" s="546"/>
      <c r="C4" s="336">
        <v>5600000</v>
      </c>
      <c r="D4" s="336">
        <v>5800000</v>
      </c>
      <c r="E4" s="333">
        <f>-(C4-D4)</f>
        <v>200000</v>
      </c>
      <c r="F4" s="334"/>
    </row>
    <row r="5" spans="1:6" s="335" customFormat="1" ht="27.75" customHeight="1" thickBot="1" x14ac:dyDescent="0.3">
      <c r="A5" s="346" t="s">
        <v>119</v>
      </c>
      <c r="B5" s="345" t="s">
        <v>174</v>
      </c>
      <c r="C5" s="311">
        <v>3600000</v>
      </c>
      <c r="D5" s="311">
        <v>3600000</v>
      </c>
      <c r="E5" s="337">
        <f t="shared" ref="E5:E18" si="0">-(C5-D5)</f>
        <v>0</v>
      </c>
      <c r="F5" s="334"/>
    </row>
    <row r="6" spans="1:6" s="335" customFormat="1" ht="27.75" customHeight="1" thickBot="1" x14ac:dyDescent="0.3">
      <c r="A6" s="346" t="s">
        <v>120</v>
      </c>
      <c r="B6" s="345" t="s">
        <v>175</v>
      </c>
      <c r="C6" s="311">
        <v>300000</v>
      </c>
      <c r="D6" s="311">
        <v>300000</v>
      </c>
      <c r="E6" s="337">
        <f t="shared" si="0"/>
        <v>0</v>
      </c>
      <c r="F6" s="334"/>
    </row>
    <row r="7" spans="1:6" s="335" customFormat="1" ht="27.75" customHeight="1" thickBot="1" x14ac:dyDescent="0.3">
      <c r="A7" s="346" t="s">
        <v>176</v>
      </c>
      <c r="B7" s="345" t="s">
        <v>177</v>
      </c>
      <c r="C7" s="311">
        <v>162000</v>
      </c>
      <c r="D7" s="311">
        <v>162000</v>
      </c>
      <c r="E7" s="337">
        <f t="shared" si="0"/>
        <v>0</v>
      </c>
      <c r="F7" s="334"/>
    </row>
    <row r="8" spans="1:6" s="335" customFormat="1" ht="27.75" customHeight="1" thickBot="1" x14ac:dyDescent="0.3">
      <c r="A8" s="346" t="s">
        <v>178</v>
      </c>
      <c r="B8" s="345" t="s">
        <v>64</v>
      </c>
      <c r="C8" s="338">
        <v>340000</v>
      </c>
      <c r="D8" s="338">
        <v>340000</v>
      </c>
      <c r="E8" s="337">
        <f t="shared" si="0"/>
        <v>0</v>
      </c>
      <c r="F8" s="334"/>
    </row>
    <row r="9" spans="1:6" s="335" customFormat="1" ht="27.75" customHeight="1" thickBot="1" x14ac:dyDescent="0.3">
      <c r="A9" s="346" t="s">
        <v>179</v>
      </c>
      <c r="B9" s="347" t="s">
        <v>188</v>
      </c>
      <c r="C9" s="339">
        <v>20000</v>
      </c>
      <c r="D9" s="339">
        <v>20000</v>
      </c>
      <c r="E9" s="337">
        <f t="shared" si="0"/>
        <v>0</v>
      </c>
      <c r="F9" s="334"/>
    </row>
    <row r="10" spans="1:6" s="335" customFormat="1" ht="27.75" customHeight="1" thickBot="1" x14ac:dyDescent="0.3">
      <c r="A10" s="346" t="s">
        <v>181</v>
      </c>
      <c r="B10" s="347" t="s">
        <v>189</v>
      </c>
      <c r="C10" s="339">
        <v>20000</v>
      </c>
      <c r="D10" s="339">
        <v>20000</v>
      </c>
      <c r="E10" s="337">
        <f t="shared" si="0"/>
        <v>0</v>
      </c>
      <c r="F10" s="334"/>
    </row>
    <row r="11" spans="1:6" s="335" customFormat="1" ht="27.75" customHeight="1" thickBot="1" x14ac:dyDescent="0.3">
      <c r="A11" s="346" t="s">
        <v>190</v>
      </c>
      <c r="B11" s="345" t="s">
        <v>194</v>
      </c>
      <c r="C11" s="340">
        <v>150000</v>
      </c>
      <c r="D11" s="340">
        <v>150000</v>
      </c>
      <c r="E11" s="337">
        <f t="shared" si="0"/>
        <v>0</v>
      </c>
      <c r="F11" s="334"/>
    </row>
    <row r="12" spans="1:6" s="335" customFormat="1" ht="27.75" customHeight="1" thickBot="1" x14ac:dyDescent="0.3">
      <c r="A12" s="346" t="s">
        <v>191</v>
      </c>
      <c r="B12" s="345" t="s">
        <v>180</v>
      </c>
      <c r="C12" s="311">
        <v>10000</v>
      </c>
      <c r="D12" s="311">
        <v>10000</v>
      </c>
      <c r="E12" s="337">
        <f t="shared" si="0"/>
        <v>0</v>
      </c>
      <c r="F12" s="334"/>
    </row>
    <row r="13" spans="1:6" s="335" customFormat="1" ht="27.75" customHeight="1" thickBot="1" x14ac:dyDescent="0.3">
      <c r="A13" s="346" t="s">
        <v>192</v>
      </c>
      <c r="B13" s="345" t="s">
        <v>182</v>
      </c>
      <c r="C13" s="311">
        <v>935000</v>
      </c>
      <c r="D13" s="311">
        <v>1135000</v>
      </c>
      <c r="E13" s="337">
        <f t="shared" si="0"/>
        <v>200000</v>
      </c>
      <c r="F13" s="334"/>
    </row>
    <row r="14" spans="1:6" s="335" customFormat="1" ht="27.75" customHeight="1" thickBot="1" x14ac:dyDescent="0.3">
      <c r="A14" s="409" t="s">
        <v>209</v>
      </c>
      <c r="B14" s="345" t="s">
        <v>208</v>
      </c>
      <c r="C14" s="311">
        <v>63000</v>
      </c>
      <c r="D14" s="311">
        <v>63000</v>
      </c>
      <c r="E14" s="337">
        <f t="shared" si="0"/>
        <v>0</v>
      </c>
      <c r="F14" s="334"/>
    </row>
    <row r="15" spans="1:6" s="335" customFormat="1" ht="27.75" customHeight="1" thickBot="1" x14ac:dyDescent="0.3">
      <c r="A15" s="545" t="s">
        <v>183</v>
      </c>
      <c r="B15" s="546"/>
      <c r="C15" s="341">
        <v>500000</v>
      </c>
      <c r="D15" s="341">
        <v>700000</v>
      </c>
      <c r="E15" s="333">
        <f t="shared" si="0"/>
        <v>200000</v>
      </c>
      <c r="F15" s="334"/>
    </row>
    <row r="16" spans="1:6" s="335" customFormat="1" ht="27.75" customHeight="1" thickBot="1" x14ac:dyDescent="0.3">
      <c r="A16" s="348" t="s">
        <v>121</v>
      </c>
      <c r="B16" s="349" t="s">
        <v>193</v>
      </c>
      <c r="C16" s="342">
        <v>150000</v>
      </c>
      <c r="D16" s="342">
        <v>200000</v>
      </c>
      <c r="E16" s="337">
        <f t="shared" si="0"/>
        <v>50000</v>
      </c>
      <c r="F16" s="334"/>
    </row>
    <row r="17" spans="1:6" s="335" customFormat="1" ht="27.75" customHeight="1" thickBot="1" x14ac:dyDescent="0.3">
      <c r="A17" s="348" t="s">
        <v>122</v>
      </c>
      <c r="B17" s="350" t="s">
        <v>195</v>
      </c>
      <c r="C17" s="342">
        <v>350000</v>
      </c>
      <c r="D17" s="342">
        <v>500000</v>
      </c>
      <c r="E17" s="337">
        <f t="shared" si="0"/>
        <v>150000</v>
      </c>
      <c r="F17" s="334"/>
    </row>
    <row r="18" spans="1:6" s="335" customFormat="1" ht="27.75" customHeight="1" thickBot="1" x14ac:dyDescent="0.3">
      <c r="A18" s="547" t="s">
        <v>184</v>
      </c>
      <c r="B18" s="548"/>
      <c r="C18" s="343">
        <f>C3</f>
        <v>6100000</v>
      </c>
      <c r="D18" s="343">
        <v>6500000</v>
      </c>
      <c r="E18" s="344">
        <f t="shared" si="0"/>
        <v>400000</v>
      </c>
      <c r="F18" s="334"/>
    </row>
    <row r="19" spans="1:6" ht="15.75" thickTop="1" x14ac:dyDescent="0.25"/>
  </sheetData>
  <mergeCells count="5">
    <mergeCell ref="A1:E1"/>
    <mergeCell ref="A3:B3"/>
    <mergeCell ref="A4:B4"/>
    <mergeCell ref="A15:B15"/>
    <mergeCell ref="A18:B18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14" sqref="J14"/>
    </sheetView>
  </sheetViews>
  <sheetFormatPr defaultRowHeight="15" x14ac:dyDescent="0.25"/>
  <cols>
    <col min="1" max="1" width="5.85546875" customWidth="1"/>
    <col min="2" max="2" width="58.85546875" customWidth="1"/>
    <col min="3" max="3" width="20.5703125" style="71" customWidth="1"/>
    <col min="4" max="4" width="14" customWidth="1"/>
    <col min="5" max="5" width="14" style="71" customWidth="1"/>
    <col min="6" max="6" width="15.7109375" style="71" customWidth="1"/>
    <col min="7" max="7" width="15.5703125" style="71" customWidth="1"/>
    <col min="8" max="8" width="10.5703125" customWidth="1"/>
    <col min="9" max="11" width="10.5703125" style="71" customWidth="1"/>
  </cols>
  <sheetData>
    <row r="1" spans="1:7" ht="27.75" customHeight="1" x14ac:dyDescent="0.35">
      <c r="A1" s="549" t="s">
        <v>61</v>
      </c>
      <c r="B1" s="549"/>
      <c r="C1" s="549"/>
      <c r="D1" s="549"/>
      <c r="E1" s="519"/>
      <c r="F1" s="407"/>
      <c r="G1" s="260"/>
    </row>
    <row r="2" spans="1:7" ht="18.75" customHeight="1" thickBot="1" x14ac:dyDescent="0.4">
      <c r="A2" s="550" t="s">
        <v>230</v>
      </c>
      <c r="B2" s="550"/>
      <c r="C2" s="550"/>
      <c r="D2" s="550"/>
      <c r="E2" s="520"/>
      <c r="F2" s="408"/>
      <c r="G2" s="261"/>
    </row>
    <row r="3" spans="1:7" ht="45" customHeight="1" thickTop="1" thickBot="1" x14ac:dyDescent="0.3">
      <c r="A3" s="259" t="s">
        <v>62</v>
      </c>
      <c r="B3" s="358" t="s">
        <v>63</v>
      </c>
      <c r="C3" s="387" t="s">
        <v>232</v>
      </c>
      <c r="D3" s="475" t="s">
        <v>231</v>
      </c>
      <c r="E3" s="531" t="s">
        <v>243</v>
      </c>
      <c r="F3" s="271" t="s">
        <v>244</v>
      </c>
      <c r="G3" s="272" t="s">
        <v>233</v>
      </c>
    </row>
    <row r="4" spans="1:7" ht="27" customHeight="1" thickTop="1" thickBot="1" x14ac:dyDescent="0.3">
      <c r="A4" s="371">
        <v>0</v>
      </c>
      <c r="B4" s="410" t="s">
        <v>214</v>
      </c>
      <c r="C4" s="479">
        <v>5800000</v>
      </c>
      <c r="D4" s="485">
        <v>89000</v>
      </c>
      <c r="E4" s="525">
        <v>43000</v>
      </c>
      <c r="F4" s="476">
        <f>F15</f>
        <v>5888673.8799999999</v>
      </c>
      <c r="G4" s="491">
        <f>G15</f>
        <v>88673.879999999888</v>
      </c>
    </row>
    <row r="5" spans="1:7" ht="27" customHeight="1" thickBot="1" x14ac:dyDescent="0.3">
      <c r="A5" s="359">
        <v>1</v>
      </c>
      <c r="B5" s="360" t="s">
        <v>217</v>
      </c>
      <c r="C5" s="480">
        <v>3600000</v>
      </c>
      <c r="D5" s="486">
        <v>0</v>
      </c>
      <c r="E5" s="526">
        <v>0</v>
      </c>
      <c r="F5" s="477">
        <f>'I+II+III  grupa'!F31</f>
        <v>3599673.88</v>
      </c>
      <c r="G5" s="505">
        <f>F5-C5</f>
        <v>-326.12000000011176</v>
      </c>
    </row>
    <row r="6" spans="1:7" ht="27" customHeight="1" thickBot="1" x14ac:dyDescent="0.3">
      <c r="A6" s="359">
        <v>2</v>
      </c>
      <c r="B6" s="360" t="s">
        <v>175</v>
      </c>
      <c r="C6" s="480">
        <v>300000</v>
      </c>
      <c r="D6" s="486">
        <v>59000</v>
      </c>
      <c r="E6" s="526">
        <v>43000</v>
      </c>
      <c r="F6" s="477">
        <f>C6+D6+E6</f>
        <v>402000</v>
      </c>
      <c r="G6" s="492">
        <f t="shared" ref="G6:G14" si="0">F6-C6</f>
        <v>102000</v>
      </c>
    </row>
    <row r="7" spans="1:7" ht="27" customHeight="1" thickBot="1" x14ac:dyDescent="0.3">
      <c r="A7" s="359">
        <v>3</v>
      </c>
      <c r="B7" s="360" t="s">
        <v>177</v>
      </c>
      <c r="C7" s="480">
        <v>162000</v>
      </c>
      <c r="D7" s="486">
        <v>0</v>
      </c>
      <c r="E7" s="526"/>
      <c r="F7" s="477">
        <v>162000</v>
      </c>
      <c r="G7" s="492">
        <f t="shared" si="0"/>
        <v>0</v>
      </c>
    </row>
    <row r="8" spans="1:7" s="71" customFormat="1" ht="27" customHeight="1" thickBot="1" x14ac:dyDescent="0.3">
      <c r="A8" s="359">
        <v>4</v>
      </c>
      <c r="B8" s="360" t="s">
        <v>64</v>
      </c>
      <c r="C8" s="480">
        <v>340000</v>
      </c>
      <c r="D8" s="486">
        <v>10000</v>
      </c>
      <c r="E8" s="526"/>
      <c r="F8" s="477">
        <v>350000</v>
      </c>
      <c r="G8" s="492">
        <f t="shared" si="0"/>
        <v>10000</v>
      </c>
    </row>
    <row r="9" spans="1:7" s="71" customFormat="1" ht="27" customHeight="1" thickBot="1" x14ac:dyDescent="0.3">
      <c r="A9" s="359">
        <v>5</v>
      </c>
      <c r="B9" s="361" t="s">
        <v>188</v>
      </c>
      <c r="C9" s="481">
        <v>20000</v>
      </c>
      <c r="D9" s="486">
        <v>0</v>
      </c>
      <c r="E9" s="526"/>
      <c r="F9" s="477">
        <v>20000</v>
      </c>
      <c r="G9" s="492">
        <f t="shared" si="0"/>
        <v>0</v>
      </c>
    </row>
    <row r="10" spans="1:7" s="71" customFormat="1" ht="27" customHeight="1" thickBot="1" x14ac:dyDescent="0.3">
      <c r="A10" s="359">
        <v>6</v>
      </c>
      <c r="B10" s="362" t="s">
        <v>189</v>
      </c>
      <c r="C10" s="481">
        <v>20000</v>
      </c>
      <c r="D10" s="486">
        <v>20000</v>
      </c>
      <c r="E10" s="526"/>
      <c r="F10" s="477">
        <v>40000</v>
      </c>
      <c r="G10" s="492">
        <f t="shared" si="0"/>
        <v>20000</v>
      </c>
    </row>
    <row r="11" spans="1:7" s="71" customFormat="1" ht="27" customHeight="1" thickBot="1" x14ac:dyDescent="0.3">
      <c r="A11" s="363">
        <v>7</v>
      </c>
      <c r="B11" s="360" t="s">
        <v>194</v>
      </c>
      <c r="C11" s="480">
        <v>150000</v>
      </c>
      <c r="D11" s="487">
        <v>0</v>
      </c>
      <c r="E11" s="527"/>
      <c r="F11" s="477">
        <v>150000</v>
      </c>
      <c r="G11" s="492">
        <f t="shared" si="0"/>
        <v>0</v>
      </c>
    </row>
    <row r="12" spans="1:7" s="71" customFormat="1" ht="27" customHeight="1" thickBot="1" x14ac:dyDescent="0.3">
      <c r="A12" s="363">
        <v>8</v>
      </c>
      <c r="B12" s="360" t="s">
        <v>180</v>
      </c>
      <c r="C12" s="480">
        <v>10000</v>
      </c>
      <c r="D12" s="487">
        <v>0</v>
      </c>
      <c r="E12" s="527"/>
      <c r="F12" s="477">
        <v>10000</v>
      </c>
      <c r="G12" s="492">
        <f t="shared" si="0"/>
        <v>0</v>
      </c>
    </row>
    <row r="13" spans="1:7" s="71" customFormat="1" ht="27" customHeight="1" thickBot="1" x14ac:dyDescent="0.3">
      <c r="A13" s="364">
        <v>9</v>
      </c>
      <c r="B13" s="365" t="s">
        <v>182</v>
      </c>
      <c r="C13" s="482">
        <v>1135000</v>
      </c>
      <c r="D13" s="488">
        <v>0</v>
      </c>
      <c r="E13" s="528"/>
      <c r="F13" s="478">
        <v>1135000</v>
      </c>
      <c r="G13" s="492">
        <f t="shared" si="0"/>
        <v>0</v>
      </c>
    </row>
    <row r="14" spans="1:7" s="71" customFormat="1" ht="27" customHeight="1" thickBot="1" x14ac:dyDescent="0.3">
      <c r="A14" s="366">
        <v>10</v>
      </c>
      <c r="B14" s="367" t="s">
        <v>208</v>
      </c>
      <c r="C14" s="483">
        <v>63000</v>
      </c>
      <c r="D14" s="489">
        <v>0</v>
      </c>
      <c r="E14" s="529"/>
      <c r="F14" s="524">
        <v>20000</v>
      </c>
      <c r="G14" s="534">
        <f t="shared" si="0"/>
        <v>-43000</v>
      </c>
    </row>
    <row r="15" spans="1:7" s="71" customFormat="1" ht="27" customHeight="1" thickTop="1" thickBot="1" x14ac:dyDescent="0.3">
      <c r="A15" s="411">
        <v>0</v>
      </c>
      <c r="B15" s="412" t="s">
        <v>215</v>
      </c>
      <c r="C15" s="484">
        <f>SUM(C5:C14)</f>
        <v>5800000</v>
      </c>
      <c r="D15" s="490">
        <f>SUM(D5:D14)</f>
        <v>89000</v>
      </c>
      <c r="E15" s="530">
        <f>SUM(E5:E14)</f>
        <v>43000</v>
      </c>
      <c r="F15" s="477">
        <f>C15+G15</f>
        <v>5888673.8799999999</v>
      </c>
      <c r="G15" s="493">
        <f>SUM(G5:G14)</f>
        <v>88673.879999999888</v>
      </c>
    </row>
    <row r="16" spans="1:7" s="71" customFormat="1" ht="27" customHeight="1" thickTop="1" thickBot="1" x14ac:dyDescent="0.3">
      <c r="A16" s="369" t="s">
        <v>27</v>
      </c>
      <c r="B16" s="370" t="s">
        <v>216</v>
      </c>
      <c r="C16" s="388" t="s">
        <v>27</v>
      </c>
      <c r="D16" s="414"/>
      <c r="E16" s="523"/>
      <c r="F16" s="413">
        <f>F5/'I+II+III  grupa'!E31</f>
        <v>44.39</v>
      </c>
      <c r="G16" s="368"/>
    </row>
    <row r="17" spans="6:6" ht="9.75" customHeight="1" thickTop="1" x14ac:dyDescent="0.25">
      <c r="F17" s="71" t="s">
        <v>27</v>
      </c>
    </row>
  </sheetData>
  <mergeCells count="2">
    <mergeCell ref="A1:D1"/>
    <mergeCell ref="A2:D2"/>
  </mergeCells>
  <pageMargins left="0.47244094488188981" right="0.19685039370078741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A10" workbookViewId="0">
      <selection activeCell="L35" sqref="L35"/>
    </sheetView>
  </sheetViews>
  <sheetFormatPr defaultRowHeight="15" x14ac:dyDescent="0.25"/>
  <cols>
    <col min="1" max="1" width="5" customWidth="1"/>
    <col min="2" max="2" width="46.28515625" customWidth="1"/>
    <col min="3" max="3" width="3.5703125" customWidth="1"/>
    <col min="4" max="4" width="6.28515625" customWidth="1"/>
    <col min="5" max="5" width="10.140625" customWidth="1"/>
    <col min="6" max="6" width="11" customWidth="1"/>
    <col min="7" max="8" width="11" style="71" customWidth="1"/>
    <col min="9" max="9" width="9.42578125" customWidth="1"/>
    <col min="10" max="10" width="11.28515625" customWidth="1"/>
    <col min="11" max="11" width="9.5703125" style="71" customWidth="1"/>
    <col min="12" max="12" width="10.7109375" customWidth="1"/>
    <col min="13" max="13" width="9.28515625" customWidth="1"/>
    <col min="15" max="18" width="11.5703125" bestFit="1" customWidth="1"/>
  </cols>
  <sheetData>
    <row r="1" spans="1:18" ht="18.75" customHeight="1" x14ac:dyDescent="0.3">
      <c r="A1" s="551" t="s">
        <v>185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</row>
    <row r="2" spans="1:18" ht="16.5" customHeight="1" thickBot="1" x14ac:dyDescent="0.3">
      <c r="A2" s="552" t="s">
        <v>237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8" ht="16.5" customHeight="1" thickTop="1" x14ac:dyDescent="0.25">
      <c r="A3" s="562" t="s">
        <v>0</v>
      </c>
      <c r="B3" s="565" t="s">
        <v>115</v>
      </c>
      <c r="C3" s="571" t="s">
        <v>116</v>
      </c>
      <c r="D3" s="568" t="s">
        <v>2</v>
      </c>
      <c r="E3" s="580" t="s">
        <v>221</v>
      </c>
      <c r="F3" s="553" t="s">
        <v>60</v>
      </c>
      <c r="G3" s="553"/>
      <c r="H3" s="553"/>
      <c r="I3" s="553"/>
      <c r="J3" s="553"/>
      <c r="K3" s="553"/>
      <c r="L3" s="553"/>
      <c r="M3" s="554"/>
    </row>
    <row r="4" spans="1:18" s="71" customFormat="1" ht="43.5" customHeight="1" x14ac:dyDescent="0.25">
      <c r="A4" s="563"/>
      <c r="B4" s="566"/>
      <c r="C4" s="572"/>
      <c r="D4" s="569"/>
      <c r="E4" s="581"/>
      <c r="F4" s="574" t="s">
        <v>218</v>
      </c>
      <c r="G4" s="574"/>
      <c r="H4" s="574"/>
      <c r="I4" s="575"/>
      <c r="J4" s="576" t="s">
        <v>219</v>
      </c>
      <c r="K4" s="577"/>
      <c r="L4" s="578" t="s">
        <v>222</v>
      </c>
      <c r="M4" s="579"/>
    </row>
    <row r="5" spans="1:18" ht="39" thickBot="1" x14ac:dyDescent="0.3">
      <c r="A5" s="564"/>
      <c r="B5" s="567"/>
      <c r="C5" s="573"/>
      <c r="D5" s="570"/>
      <c r="E5" s="582"/>
      <c r="F5" s="436" t="s">
        <v>249</v>
      </c>
      <c r="G5" s="373" t="s">
        <v>210</v>
      </c>
      <c r="H5" s="373" t="s">
        <v>211</v>
      </c>
      <c r="I5" s="29" t="s">
        <v>3</v>
      </c>
      <c r="J5" s="270" t="s">
        <v>220</v>
      </c>
      <c r="K5" s="435" t="s">
        <v>3</v>
      </c>
      <c r="L5" s="434" t="s">
        <v>220</v>
      </c>
      <c r="M5" s="433" t="s">
        <v>3</v>
      </c>
    </row>
    <row r="6" spans="1:18" ht="16.5" thickTop="1" thickBot="1" x14ac:dyDescent="0.3"/>
    <row r="7" spans="1:18" ht="15" customHeight="1" thickTop="1" x14ac:dyDescent="0.25">
      <c r="A7" s="307">
        <v>1</v>
      </c>
      <c r="B7" s="386" t="s">
        <v>207</v>
      </c>
      <c r="C7" s="13" t="s">
        <v>44</v>
      </c>
      <c r="D7" s="18" t="s">
        <v>6</v>
      </c>
      <c r="E7" s="323">
        <f>Olim.ekip.!V57</f>
        <v>6455</v>
      </c>
      <c r="F7" s="441">
        <f t="shared" ref="F7:F12" si="0">E7*44.39</f>
        <v>286537.45</v>
      </c>
      <c r="G7" s="380">
        <f>Olim.ekip.!X57</f>
        <v>249638.26250000001</v>
      </c>
      <c r="H7" s="377">
        <f>Olim.ekip.!X58</f>
        <v>274602.08875000005</v>
      </c>
      <c r="I7" s="381">
        <f>H7/12</f>
        <v>22883.507395833338</v>
      </c>
      <c r="J7" s="510">
        <v>135000</v>
      </c>
      <c r="K7" s="323">
        <f>J7/12</f>
        <v>11250</v>
      </c>
      <c r="L7" s="506">
        <f>H7+J7</f>
        <v>409602.08875000005</v>
      </c>
      <c r="M7" s="323">
        <f>L7/12</f>
        <v>34133.507395833338</v>
      </c>
      <c r="Q7" s="422"/>
    </row>
    <row r="8" spans="1:18" ht="15" customHeight="1" thickBot="1" x14ac:dyDescent="0.3">
      <c r="A8" s="4">
        <v>2</v>
      </c>
      <c r="B8" s="69" t="s">
        <v>197</v>
      </c>
      <c r="C8" s="14" t="s">
        <v>45</v>
      </c>
      <c r="D8" s="19" t="s">
        <v>6</v>
      </c>
      <c r="E8" s="17">
        <f>Olim.ekip.!V52</f>
        <v>10612.5</v>
      </c>
      <c r="F8" s="438">
        <f t="shared" si="0"/>
        <v>471088.875</v>
      </c>
      <c r="G8" s="374"/>
      <c r="H8" s="374"/>
      <c r="I8" s="282">
        <f t="shared" ref="I8:I11" si="1">F8/12</f>
        <v>39257.40625</v>
      </c>
      <c r="J8" s="511">
        <v>175000</v>
      </c>
      <c r="K8" s="17">
        <f t="shared" ref="K8:K12" si="2">J8/12</f>
        <v>14583.333333333334</v>
      </c>
      <c r="L8" s="428">
        <f>J8+F8</f>
        <v>646088.875</v>
      </c>
      <c r="M8" s="5">
        <f>L8/12</f>
        <v>53840.739583333336</v>
      </c>
    </row>
    <row r="9" spans="1:18" ht="15" customHeight="1" thickTop="1" x14ac:dyDescent="0.25">
      <c r="A9" s="307">
        <v>3</v>
      </c>
      <c r="B9" s="70" t="s">
        <v>167</v>
      </c>
      <c r="C9" s="15" t="s">
        <v>45</v>
      </c>
      <c r="D9" s="20" t="s">
        <v>6</v>
      </c>
      <c r="E9" s="17">
        <f>Olim.ekip.!V54</f>
        <v>9670</v>
      </c>
      <c r="F9" s="438">
        <f t="shared" si="0"/>
        <v>429251.3</v>
      </c>
      <c r="G9" s="374"/>
      <c r="H9" s="374"/>
      <c r="I9" s="282">
        <f t="shared" si="1"/>
        <v>35770.941666666666</v>
      </c>
      <c r="J9" s="511">
        <v>150000</v>
      </c>
      <c r="K9" s="17">
        <f t="shared" si="2"/>
        <v>12500</v>
      </c>
      <c r="L9" s="428">
        <f t="shared" ref="L9:L11" si="3">J9+F9</f>
        <v>579251.30000000005</v>
      </c>
      <c r="M9" s="5">
        <f t="shared" ref="M9:M11" si="4">L9/12</f>
        <v>48270.941666666673</v>
      </c>
    </row>
    <row r="10" spans="1:18" s="71" customFormat="1" ht="15" customHeight="1" thickBot="1" x14ac:dyDescent="0.3">
      <c r="A10" s="4">
        <v>4</v>
      </c>
      <c r="B10" s="69" t="s">
        <v>140</v>
      </c>
      <c r="C10" s="15" t="s">
        <v>45</v>
      </c>
      <c r="D10" s="20" t="s">
        <v>6</v>
      </c>
      <c r="E10" s="17">
        <f>Olim.ekip.!V50</f>
        <v>9337.5</v>
      </c>
      <c r="F10" s="438">
        <f t="shared" si="0"/>
        <v>414491.625</v>
      </c>
      <c r="G10" s="374"/>
      <c r="H10" s="374"/>
      <c r="I10" s="5">
        <f t="shared" si="1"/>
        <v>34540.96875</v>
      </c>
      <c r="J10" s="511">
        <v>175000</v>
      </c>
      <c r="K10" s="17">
        <f t="shared" si="2"/>
        <v>14583.333333333334</v>
      </c>
      <c r="L10" s="428">
        <f t="shared" si="3"/>
        <v>589491.625</v>
      </c>
      <c r="M10" s="5">
        <f t="shared" si="4"/>
        <v>49124.302083333336</v>
      </c>
    </row>
    <row r="11" spans="1:18" ht="15" customHeight="1" thickTop="1" x14ac:dyDescent="0.25">
      <c r="A11" s="307">
        <v>5</v>
      </c>
      <c r="B11" s="69" t="s">
        <v>14</v>
      </c>
      <c r="C11" s="14" t="s">
        <v>45</v>
      </c>
      <c r="D11" s="19" t="s">
        <v>6</v>
      </c>
      <c r="E11" s="5">
        <f>'Olim. poj.'!T48</f>
        <v>1318.5</v>
      </c>
      <c r="F11" s="438">
        <f t="shared" si="0"/>
        <v>58528.215000000004</v>
      </c>
      <c r="G11" s="374"/>
      <c r="H11" s="374"/>
      <c r="I11" s="5">
        <f t="shared" si="1"/>
        <v>4877.3512500000006</v>
      </c>
      <c r="J11" s="511">
        <v>5000</v>
      </c>
      <c r="K11" s="17">
        <f t="shared" si="2"/>
        <v>416.66666666666669</v>
      </c>
      <c r="L11" s="428">
        <f t="shared" si="3"/>
        <v>63528.215000000004</v>
      </c>
      <c r="M11" s="5">
        <f t="shared" si="4"/>
        <v>5294.0179166666667</v>
      </c>
    </row>
    <row r="12" spans="1:18" s="71" customFormat="1" ht="15" customHeight="1" thickBot="1" x14ac:dyDescent="0.3">
      <c r="A12" s="4">
        <v>6</v>
      </c>
      <c r="B12" s="353" t="s">
        <v>10</v>
      </c>
      <c r="C12" s="293" t="s">
        <v>45</v>
      </c>
      <c r="D12" s="21" t="s">
        <v>6</v>
      </c>
      <c r="E12" s="242">
        <f>'Olim. poj.'!T42</f>
        <v>4007.5</v>
      </c>
      <c r="F12" s="440">
        <f t="shared" si="0"/>
        <v>177892.92499999999</v>
      </c>
      <c r="G12" s="378">
        <f>F12+F20</f>
        <v>296036.90999999997</v>
      </c>
      <c r="H12" s="378">
        <f>G12/2*1.1</f>
        <v>162820.30050000001</v>
      </c>
      <c r="I12" s="382">
        <f>H12/12</f>
        <v>13568.358375000002</v>
      </c>
      <c r="J12" s="512">
        <v>20000</v>
      </c>
      <c r="K12" s="242">
        <f t="shared" si="2"/>
        <v>1666.6666666666667</v>
      </c>
      <c r="L12" s="508">
        <f>H12+J12</f>
        <v>182820.30050000001</v>
      </c>
      <c r="M12" s="242">
        <f>L12/12</f>
        <v>15235.025041666668</v>
      </c>
    </row>
    <row r="13" spans="1:18" ht="15" customHeight="1" thickBot="1" x14ac:dyDescent="0.3">
      <c r="A13" s="280" t="s">
        <v>6</v>
      </c>
      <c r="B13" s="24" t="s">
        <v>15</v>
      </c>
      <c r="C13" s="24"/>
      <c r="D13" s="25" t="s">
        <v>6</v>
      </c>
      <c r="E13" s="285">
        <f>SUM(E7:E12)</f>
        <v>41401</v>
      </c>
      <c r="F13" s="430">
        <f>SUM(F7:F12)</f>
        <v>1837790.3900000001</v>
      </c>
      <c r="G13" s="283"/>
      <c r="H13" s="283"/>
      <c r="I13" s="283">
        <f>SUM(I7:I12)</f>
        <v>150898.53368750002</v>
      </c>
      <c r="J13" s="384">
        <f>SUM(J7:J12)</f>
        <v>660000</v>
      </c>
      <c r="K13" s="285">
        <f>SUM(K7:K12)</f>
        <v>55000</v>
      </c>
      <c r="L13" s="430">
        <f>SUM(L7:L12)</f>
        <v>2470782.4042499997</v>
      </c>
      <c r="M13" s="385">
        <f>SUM(M7:M12)</f>
        <v>205898.53368750002</v>
      </c>
    </row>
    <row r="14" spans="1:18" ht="7.5" customHeight="1" thickTop="1" thickBot="1" x14ac:dyDescent="0.3">
      <c r="A14" s="6"/>
      <c r="B14" s="22"/>
      <c r="C14" s="22"/>
      <c r="D14" s="23"/>
      <c r="E14" s="7"/>
      <c r="F14" s="7"/>
      <c r="G14" s="7"/>
      <c r="H14" s="7"/>
      <c r="I14" s="8"/>
      <c r="L14" s="314"/>
      <c r="M14" s="314"/>
    </row>
    <row r="15" spans="1:18" ht="15" customHeight="1" thickTop="1" x14ac:dyDescent="0.25">
      <c r="A15" s="247">
        <v>1</v>
      </c>
      <c r="B15" s="68" t="s">
        <v>139</v>
      </c>
      <c r="C15" s="13" t="s">
        <v>44</v>
      </c>
      <c r="D15" s="18" t="s">
        <v>16</v>
      </c>
      <c r="E15" s="17">
        <f>Olim.ekip.!V59</f>
        <v>4792.5</v>
      </c>
      <c r="F15" s="437">
        <f t="shared" ref="F15:F21" si="5">E15*44.39</f>
        <v>212739.07500000001</v>
      </c>
      <c r="G15" s="380">
        <f>Olim.ekip.!X59</f>
        <v>249638.26250000001</v>
      </c>
      <c r="H15" s="380">
        <f>Olim.ekip.!X60</f>
        <v>224674.43625000003</v>
      </c>
      <c r="I15" s="381">
        <f>H15/12</f>
        <v>18722.869687500002</v>
      </c>
      <c r="J15" s="510">
        <v>100000</v>
      </c>
      <c r="K15" s="323">
        <f>J15/12</f>
        <v>8333.3333333333339</v>
      </c>
      <c r="L15" s="507">
        <f>H15+J15</f>
        <v>324674.43625000003</v>
      </c>
      <c r="M15" s="5">
        <f>L15/12</f>
        <v>27056.203020833334</v>
      </c>
      <c r="O15" s="422"/>
      <c r="P15" s="422"/>
      <c r="Q15" s="422"/>
      <c r="R15" s="422"/>
    </row>
    <row r="16" spans="1:18" ht="15" customHeight="1" x14ac:dyDescent="0.25">
      <c r="A16" s="4">
        <v>2</v>
      </c>
      <c r="B16" s="69" t="s">
        <v>166</v>
      </c>
      <c r="C16" s="16" t="s">
        <v>45</v>
      </c>
      <c r="D16" s="354" t="s">
        <v>16</v>
      </c>
      <c r="E16" s="17">
        <f>Olim.ekip.!V45</f>
        <v>7045.5</v>
      </c>
      <c r="F16" s="439">
        <f t="shared" si="5"/>
        <v>312749.745</v>
      </c>
      <c r="G16" s="391">
        <f>Olim.ekip.!W49</f>
        <v>740025.69</v>
      </c>
      <c r="H16" s="391">
        <f>Olim.ekip.!X46</f>
        <v>295745.04575000005</v>
      </c>
      <c r="I16" s="392">
        <f>H16/12</f>
        <v>24645.420479166671</v>
      </c>
      <c r="J16" s="513">
        <v>60000</v>
      </c>
      <c r="K16" s="5">
        <f t="shared" ref="K16:K24" si="6">J16/12</f>
        <v>5000</v>
      </c>
      <c r="L16" s="494">
        <f>H16+J16</f>
        <v>355745.04575000005</v>
      </c>
      <c r="M16" s="5">
        <f t="shared" ref="M16:M24" si="7">L16/12</f>
        <v>29645.420479166671</v>
      </c>
      <c r="Q16" s="422"/>
    </row>
    <row r="17" spans="1:13" s="71" customFormat="1" ht="15" customHeight="1" x14ac:dyDescent="0.25">
      <c r="A17" s="247">
        <v>3</v>
      </c>
      <c r="B17" s="69" t="s">
        <v>168</v>
      </c>
      <c r="C17" s="14" t="s">
        <v>44</v>
      </c>
      <c r="D17" s="19" t="s">
        <v>16</v>
      </c>
      <c r="E17" s="17">
        <f>Olim.ekip.!V62</f>
        <v>3765</v>
      </c>
      <c r="F17" s="438">
        <f t="shared" si="5"/>
        <v>167128.35</v>
      </c>
      <c r="G17" s="374"/>
      <c r="H17" s="374"/>
      <c r="I17" s="5">
        <f>F17/12</f>
        <v>13927.362500000001</v>
      </c>
      <c r="J17" s="511">
        <v>10000</v>
      </c>
      <c r="K17" s="5">
        <f t="shared" si="6"/>
        <v>833.33333333333337</v>
      </c>
      <c r="L17" s="428">
        <f t="shared" ref="L17:L19" si="8">J17+F17</f>
        <v>177128.35</v>
      </c>
      <c r="M17" s="5">
        <f t="shared" si="7"/>
        <v>14760.695833333333</v>
      </c>
    </row>
    <row r="18" spans="1:13" ht="15" customHeight="1" x14ac:dyDescent="0.25">
      <c r="A18" s="4">
        <v>4</v>
      </c>
      <c r="B18" s="69" t="s">
        <v>141</v>
      </c>
      <c r="C18" s="221" t="s">
        <v>59</v>
      </c>
      <c r="D18" s="19" t="s">
        <v>16</v>
      </c>
      <c r="E18" s="17">
        <f>'Olim. poj.'!T44</f>
        <v>1434</v>
      </c>
      <c r="F18" s="438">
        <f t="shared" si="5"/>
        <v>63655.26</v>
      </c>
      <c r="G18" s="374"/>
      <c r="H18" s="374"/>
      <c r="I18" s="282">
        <f>F18/12</f>
        <v>5304.6050000000005</v>
      </c>
      <c r="J18" s="511">
        <v>10000</v>
      </c>
      <c r="K18" s="17">
        <f>J18/12</f>
        <v>833.33333333333337</v>
      </c>
      <c r="L18" s="428">
        <f>J18+F18</f>
        <v>73655.260000000009</v>
      </c>
      <c r="M18" s="5">
        <f>L18/12</f>
        <v>6137.9383333333344</v>
      </c>
    </row>
    <row r="19" spans="1:13" ht="15" customHeight="1" x14ac:dyDescent="0.25">
      <c r="A19" s="247">
        <v>5</v>
      </c>
      <c r="B19" s="69" t="s">
        <v>196</v>
      </c>
      <c r="C19" s="14" t="s">
        <v>45</v>
      </c>
      <c r="D19" s="19" t="s">
        <v>16</v>
      </c>
      <c r="E19" s="17">
        <f>'Neol. poj.'!T48</f>
        <v>2597</v>
      </c>
      <c r="F19" s="438">
        <f t="shared" si="5"/>
        <v>115280.83</v>
      </c>
      <c r="G19" s="374"/>
      <c r="H19" s="374"/>
      <c r="I19" s="5">
        <f t="shared" ref="I19" si="9">F19/12</f>
        <v>9606.7358333333341</v>
      </c>
      <c r="J19" s="511">
        <v>20000</v>
      </c>
      <c r="K19" s="5">
        <f t="shared" si="6"/>
        <v>1666.6666666666667</v>
      </c>
      <c r="L19" s="428">
        <f t="shared" si="8"/>
        <v>135280.83000000002</v>
      </c>
      <c r="M19" s="5">
        <f t="shared" si="7"/>
        <v>11273.402500000002</v>
      </c>
    </row>
    <row r="20" spans="1:13" s="71" customFormat="1" ht="15" customHeight="1" x14ac:dyDescent="0.25">
      <c r="A20" s="4">
        <v>6</v>
      </c>
      <c r="B20" s="355" t="s">
        <v>75</v>
      </c>
      <c r="C20" s="14" t="s">
        <v>45</v>
      </c>
      <c r="D20" s="19" t="s">
        <v>16</v>
      </c>
      <c r="E20" s="5">
        <f>'Olim. poj.'!T46</f>
        <v>2661.5</v>
      </c>
      <c r="F20" s="442">
        <f t="shared" si="5"/>
        <v>118143.985</v>
      </c>
      <c r="G20" s="379">
        <f>F20+F12</f>
        <v>296036.90999999997</v>
      </c>
      <c r="H20" s="379">
        <f>G20/2*0.9</f>
        <v>133216.60949999999</v>
      </c>
      <c r="I20" s="383">
        <f>H20/12</f>
        <v>11101.384124999999</v>
      </c>
      <c r="J20" s="511">
        <v>20000</v>
      </c>
      <c r="K20" s="5">
        <f t="shared" si="6"/>
        <v>1666.6666666666667</v>
      </c>
      <c r="L20" s="509">
        <f>H20+J20</f>
        <v>153216.60949999999</v>
      </c>
      <c r="M20" s="5">
        <f>L20/12</f>
        <v>12768.050791666667</v>
      </c>
    </row>
    <row r="21" spans="1:13" s="71" customFormat="1" ht="15" customHeight="1" x14ac:dyDescent="0.25">
      <c r="A21" s="247">
        <v>7</v>
      </c>
      <c r="B21" s="68" t="s">
        <v>22</v>
      </c>
      <c r="C21" s="16" t="s">
        <v>44</v>
      </c>
      <c r="D21" s="354" t="s">
        <v>16</v>
      </c>
      <c r="E21" s="17">
        <f>'Neol. poj.'!T50</f>
        <v>1370</v>
      </c>
      <c r="F21" s="438">
        <f t="shared" si="5"/>
        <v>60814.3</v>
      </c>
      <c r="G21" s="375"/>
      <c r="H21" s="375"/>
      <c r="I21" s="17">
        <f>F21/12</f>
        <v>5067.8583333333336</v>
      </c>
      <c r="J21" s="513">
        <v>10000</v>
      </c>
      <c r="K21" s="5">
        <f t="shared" si="6"/>
        <v>833.33333333333337</v>
      </c>
      <c r="L21" s="428">
        <f t="shared" ref="L21" si="10">J21+F21</f>
        <v>70814.3</v>
      </c>
      <c r="M21" s="17">
        <f t="shared" si="7"/>
        <v>5901.1916666666666</v>
      </c>
    </row>
    <row r="22" spans="1:13" s="71" customFormat="1" ht="15" customHeight="1" x14ac:dyDescent="0.25">
      <c r="A22" s="247">
        <v>8</v>
      </c>
      <c r="B22" s="495" t="s">
        <v>234</v>
      </c>
      <c r="C22" s="221" t="s">
        <v>59</v>
      </c>
      <c r="D22" s="19" t="s">
        <v>16</v>
      </c>
      <c r="E22" s="17">
        <f>'Neol. poj.'!T54</f>
        <v>2550</v>
      </c>
      <c r="F22" s="438">
        <f t="shared" ref="F22:F23" si="11">E22*44.39</f>
        <v>113194.5</v>
      </c>
      <c r="G22" s="374"/>
      <c r="H22" s="374"/>
      <c r="I22" s="5">
        <f>F22/12</f>
        <v>9432.875</v>
      </c>
      <c r="J22" s="511">
        <v>115000</v>
      </c>
      <c r="K22" s="5">
        <f t="shared" si="6"/>
        <v>9583.3333333333339</v>
      </c>
      <c r="L22" s="428">
        <f t="shared" ref="L22" si="12">J22+F22</f>
        <v>228194.5</v>
      </c>
      <c r="M22" s="5">
        <f t="shared" ref="M22" si="13">L22/12</f>
        <v>19016.208333333332</v>
      </c>
    </row>
    <row r="23" spans="1:13" s="71" customFormat="1" ht="15" customHeight="1" x14ac:dyDescent="0.25">
      <c r="A23" s="4">
        <v>9</v>
      </c>
      <c r="B23" s="254" t="s">
        <v>91</v>
      </c>
      <c r="C23" s="221" t="s">
        <v>59</v>
      </c>
      <c r="D23" s="19" t="s">
        <v>16</v>
      </c>
      <c r="E23" s="5">
        <f>'Neol. poj.'!T56</f>
        <v>2165.5</v>
      </c>
      <c r="F23" s="438">
        <f t="shared" si="11"/>
        <v>96126.544999999998</v>
      </c>
      <c r="G23" s="374"/>
      <c r="H23" s="374"/>
      <c r="I23" s="5">
        <f>F23/12</f>
        <v>8010.5454166666668</v>
      </c>
      <c r="J23" s="511">
        <v>0</v>
      </c>
      <c r="K23" s="5">
        <f t="shared" si="6"/>
        <v>0</v>
      </c>
      <c r="L23" s="428">
        <f t="shared" ref="L23:L24" si="14">J23+F23</f>
        <v>96126.544999999998</v>
      </c>
      <c r="M23" s="5">
        <f t="shared" si="7"/>
        <v>8010.5454166666668</v>
      </c>
    </row>
    <row r="24" spans="1:13" s="71" customFormat="1" ht="15" customHeight="1" thickBot="1" x14ac:dyDescent="0.3">
      <c r="A24" s="247">
        <v>10</v>
      </c>
      <c r="B24" s="353" t="s">
        <v>76</v>
      </c>
      <c r="C24" s="321" t="s">
        <v>59</v>
      </c>
      <c r="D24" s="21" t="s">
        <v>16</v>
      </c>
      <c r="E24" s="322">
        <f>'Neol. poj.'!T52</f>
        <v>913.5</v>
      </c>
      <c r="F24" s="443">
        <f>E24*44.39</f>
        <v>40550.264999999999</v>
      </c>
      <c r="G24" s="376"/>
      <c r="H24" s="376"/>
      <c r="I24" s="322">
        <f>F24/12</f>
        <v>3379.1887499999998</v>
      </c>
      <c r="J24" s="514">
        <v>10000</v>
      </c>
      <c r="K24" s="242">
        <f t="shared" si="6"/>
        <v>833.33333333333337</v>
      </c>
      <c r="L24" s="429">
        <f t="shared" si="14"/>
        <v>50550.264999999999</v>
      </c>
      <c r="M24" s="242">
        <f t="shared" si="7"/>
        <v>4212.5220833333333</v>
      </c>
    </row>
    <row r="25" spans="1:13" ht="15" customHeight="1" thickBot="1" x14ac:dyDescent="0.3">
      <c r="A25" s="280" t="s">
        <v>16</v>
      </c>
      <c r="B25" s="24" t="s">
        <v>15</v>
      </c>
      <c r="C25" s="24"/>
      <c r="D25" s="25" t="s">
        <v>16</v>
      </c>
      <c r="E25" s="285">
        <f>SUM(E15:E24)</f>
        <v>29294.5</v>
      </c>
      <c r="F25" s="430">
        <f>SUM(F15:F24)</f>
        <v>1300382.8549999997</v>
      </c>
      <c r="G25" s="283"/>
      <c r="H25" s="283"/>
      <c r="I25" s="285">
        <f>SUM(I15:I24)</f>
        <v>109198.84512500001</v>
      </c>
      <c r="J25" s="384">
        <f>SUM(J15:J24)</f>
        <v>355000</v>
      </c>
      <c r="K25" s="285">
        <f>SUM(K15:K24)</f>
        <v>29583.333333333332</v>
      </c>
      <c r="L25" s="430">
        <f>SUM(L15:L24)</f>
        <v>1665386.1414999999</v>
      </c>
      <c r="M25" s="385">
        <f>SUM(M15:M24)</f>
        <v>138782.17845833334</v>
      </c>
    </row>
    <row r="26" spans="1:13" ht="7.5" customHeight="1" thickTop="1" thickBot="1" x14ac:dyDescent="0.3">
      <c r="A26" s="9" t="s">
        <v>23</v>
      </c>
      <c r="B26" s="9"/>
      <c r="C26" s="9"/>
      <c r="D26" s="9"/>
      <c r="E26" s="7"/>
      <c r="F26" s="7"/>
      <c r="G26" s="7"/>
      <c r="H26" s="7"/>
      <c r="I26" s="7"/>
      <c r="J26" s="314"/>
      <c r="K26" s="314"/>
      <c r="L26" s="314"/>
      <c r="M26" s="314"/>
    </row>
    <row r="27" spans="1:13" ht="15" customHeight="1" thickTop="1" x14ac:dyDescent="0.25">
      <c r="A27" s="4">
        <v>1</v>
      </c>
      <c r="B27" s="69" t="s">
        <v>224</v>
      </c>
      <c r="C27" s="14" t="s">
        <v>45</v>
      </c>
      <c r="D27" s="19" t="s">
        <v>24</v>
      </c>
      <c r="E27" s="323">
        <f>Olim.ekip.!V47</f>
        <v>4557.5</v>
      </c>
      <c r="F27" s="439">
        <f>E27*44.39</f>
        <v>202307.42499999999</v>
      </c>
      <c r="G27" s="389">
        <f>Olim.ekip.!W49</f>
        <v>740025.69</v>
      </c>
      <c r="H27" s="389">
        <f>Olim.ekip.!X48</f>
        <v>202307.42499999999</v>
      </c>
      <c r="I27" s="390">
        <f>H27/12</f>
        <v>16858.952083333334</v>
      </c>
      <c r="J27" s="515">
        <v>60000</v>
      </c>
      <c r="K27" s="432">
        <f>J27/12</f>
        <v>5000</v>
      </c>
      <c r="L27" s="494">
        <f>H27+J27</f>
        <v>262307.42499999999</v>
      </c>
      <c r="M27" s="17">
        <f>L27/12</f>
        <v>21858.952083333334</v>
      </c>
    </row>
    <row r="28" spans="1:13" ht="15" customHeight="1" x14ac:dyDescent="0.25">
      <c r="A28" s="4">
        <v>2</v>
      </c>
      <c r="B28" s="69" t="s">
        <v>225</v>
      </c>
      <c r="C28" s="14" t="s">
        <v>45</v>
      </c>
      <c r="D28" s="19" t="s">
        <v>16</v>
      </c>
      <c r="E28" s="17">
        <f>Olim.ekip.!V43</f>
        <v>5068</v>
      </c>
      <c r="F28" s="439">
        <f>E28*44.39</f>
        <v>224968.52</v>
      </c>
      <c r="G28" s="389">
        <f>Olim.ekip.!W49</f>
        <v>740025.69</v>
      </c>
      <c r="H28" s="389">
        <f>Olim.ekip.!X44</f>
        <v>241973.21925000002</v>
      </c>
      <c r="I28" s="390">
        <f>F28/12</f>
        <v>18747.376666666667</v>
      </c>
      <c r="J28" s="511">
        <v>60000</v>
      </c>
      <c r="K28" s="5">
        <f>J28/12</f>
        <v>5000</v>
      </c>
      <c r="L28" s="494">
        <f>H28+J28</f>
        <v>301973.21925000002</v>
      </c>
      <c r="M28" s="5">
        <f>L28/12</f>
        <v>25164.434937500002</v>
      </c>
    </row>
    <row r="29" spans="1:13" s="71" customFormat="1" ht="15" customHeight="1" thickBot="1" x14ac:dyDescent="0.3">
      <c r="A29" s="4">
        <v>3</v>
      </c>
      <c r="B29" s="472" t="s">
        <v>79</v>
      </c>
      <c r="C29" s="356" t="s">
        <v>44</v>
      </c>
      <c r="D29" s="473" t="s">
        <v>24</v>
      </c>
      <c r="E29" s="322">
        <f>'Neol. poj.'!T58</f>
        <v>771</v>
      </c>
      <c r="F29" s="474">
        <f>E29*44.39</f>
        <v>34224.69</v>
      </c>
      <c r="G29" s="376"/>
      <c r="H29" s="376"/>
      <c r="I29" s="322">
        <f t="shared" ref="I29" si="15">F29/12</f>
        <v>2852.0575000000003</v>
      </c>
      <c r="J29" s="514">
        <v>0</v>
      </c>
      <c r="K29" s="322"/>
      <c r="L29" s="292">
        <f>F29+J29</f>
        <v>34224.69</v>
      </c>
      <c r="M29" s="242">
        <f>L29/12</f>
        <v>2852.0575000000003</v>
      </c>
    </row>
    <row r="30" spans="1:13" ht="15" customHeight="1" thickBot="1" x14ac:dyDescent="0.3">
      <c r="A30" s="471" t="s">
        <v>24</v>
      </c>
      <c r="B30" s="26" t="s">
        <v>15</v>
      </c>
      <c r="C30" s="26"/>
      <c r="D30" s="27" t="s">
        <v>24</v>
      </c>
      <c r="E30" s="445">
        <f>SUM(E27:E29)</f>
        <v>10396.5</v>
      </c>
      <c r="F30" s="444">
        <f>SUM(F27:F29)</f>
        <v>461500.63499999995</v>
      </c>
      <c r="G30" s="10"/>
      <c r="H30" s="10"/>
      <c r="I30" s="10">
        <f>SUM(I27:I29)</f>
        <v>38458.386250000003</v>
      </c>
      <c r="J30" s="284">
        <f>SUM(J27:J29)</f>
        <v>120000</v>
      </c>
      <c r="K30" s="285">
        <f>SUM(K27:K29)</f>
        <v>10000</v>
      </c>
      <c r="L30" s="430">
        <f>SUM(L27:L29)</f>
        <v>598505.33425000007</v>
      </c>
      <c r="M30" s="285">
        <f>SUM(M27:M29)</f>
        <v>49875.444520833342</v>
      </c>
    </row>
    <row r="31" spans="1:13" ht="15" customHeight="1" thickTop="1" thickBot="1" x14ac:dyDescent="0.3">
      <c r="A31" s="555" t="s">
        <v>58</v>
      </c>
      <c r="B31" s="556"/>
      <c r="C31" s="279"/>
      <c r="D31" s="281" t="s">
        <v>26</v>
      </c>
      <c r="E31" s="12">
        <f>E30+E25+E13</f>
        <v>81092</v>
      </c>
      <c r="F31" s="431">
        <f>F30+F25+F13</f>
        <v>3599673.88</v>
      </c>
      <c r="G31" s="294"/>
      <c r="H31" s="294"/>
      <c r="I31" s="12">
        <f>I30+I25+I13</f>
        <v>298555.76506250002</v>
      </c>
      <c r="J31" s="294">
        <f>J30+J25+J13</f>
        <v>1135000</v>
      </c>
      <c r="K31" s="12">
        <f>K30+K25+K13</f>
        <v>94583.333333333328</v>
      </c>
      <c r="L31" s="431">
        <f>L30+L25+L13</f>
        <v>4734673.88</v>
      </c>
      <c r="M31" s="295">
        <f>M30+M25+M13</f>
        <v>394556.15666666673</v>
      </c>
    </row>
    <row r="32" spans="1:13" ht="15" customHeight="1" thickTop="1" thickBot="1" x14ac:dyDescent="0.3">
      <c r="A32" s="557" t="s">
        <v>206</v>
      </c>
      <c r="B32" s="558"/>
      <c r="C32" s="28"/>
      <c r="D32" s="559">
        <v>44.39</v>
      </c>
      <c r="E32" s="560"/>
      <c r="F32" s="560"/>
      <c r="G32" s="560"/>
      <c r="H32" s="560"/>
      <c r="I32" s="561"/>
      <c r="L32" s="291" t="s">
        <v>27</v>
      </c>
    </row>
    <row r="33" spans="5:12" ht="15.75" thickTop="1" x14ac:dyDescent="0.25">
      <c r="L33" s="71" t="s">
        <v>27</v>
      </c>
    </row>
    <row r="34" spans="5:12" x14ac:dyDescent="0.25">
      <c r="E34" s="2"/>
      <c r="I34" s="423"/>
      <c r="J34" s="420"/>
      <c r="K34" s="420"/>
    </row>
    <row r="35" spans="5:12" x14ac:dyDescent="0.25">
      <c r="F35" s="421" t="s">
        <v>27</v>
      </c>
      <c r="G35" s="357"/>
      <c r="H35" s="357"/>
      <c r="I35" s="324"/>
      <c r="J35" s="312"/>
      <c r="K35" s="312"/>
    </row>
    <row r="36" spans="5:12" x14ac:dyDescent="0.25">
      <c r="E36" s="313"/>
      <c r="F36" s="325"/>
      <c r="G36" s="325"/>
      <c r="H36" s="325"/>
      <c r="I36" s="326"/>
      <c r="J36" s="327"/>
      <c r="K36" s="327"/>
    </row>
  </sheetData>
  <mergeCells count="14">
    <mergeCell ref="A1:M1"/>
    <mergeCell ref="A2:M2"/>
    <mergeCell ref="F3:M3"/>
    <mergeCell ref="A31:B31"/>
    <mergeCell ref="A32:B32"/>
    <mergeCell ref="D32:I32"/>
    <mergeCell ref="A3:A5"/>
    <mergeCell ref="B3:B5"/>
    <mergeCell ref="D3:D5"/>
    <mergeCell ref="C3:C5"/>
    <mergeCell ref="F4:I4"/>
    <mergeCell ref="J4:K4"/>
    <mergeCell ref="L4:M4"/>
    <mergeCell ref="E3:E5"/>
  </mergeCells>
  <pageMargins left="0.66" right="0.28000000000000003" top="0.74803149606299213" bottom="0.55000000000000004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opLeftCell="A39" zoomScaleNormal="100" workbookViewId="0">
      <selection activeCell="W57" sqref="W57:W58"/>
    </sheetView>
  </sheetViews>
  <sheetFormatPr defaultRowHeight="15" x14ac:dyDescent="0.25"/>
  <cols>
    <col min="1" max="1" width="2.140625" customWidth="1"/>
    <col min="2" max="2" width="15.42578125" customWidth="1"/>
    <col min="3" max="3" width="2.28515625" style="71" customWidth="1"/>
    <col min="4" max="4" width="2.140625" customWidth="1"/>
    <col min="5" max="5" width="6.140625" customWidth="1"/>
    <col min="6" max="6" width="6.28515625" style="71" customWidth="1"/>
    <col min="7" max="7" width="6.85546875" style="71" customWidth="1"/>
    <col min="8" max="8" width="6.85546875" customWidth="1"/>
    <col min="9" max="9" width="6.28515625" customWidth="1"/>
    <col min="10" max="10" width="5.42578125" customWidth="1"/>
    <col min="11" max="11" width="5" customWidth="1"/>
    <col min="12" max="12" width="5.28515625" customWidth="1"/>
    <col min="13" max="13" width="6.42578125" customWidth="1"/>
    <col min="14" max="14" width="6.28515625" customWidth="1"/>
    <col min="15" max="15" width="6.42578125" customWidth="1"/>
    <col min="16" max="16" width="6.140625" customWidth="1"/>
    <col min="17" max="17" width="6.42578125" style="71" customWidth="1"/>
    <col min="18" max="18" width="6.140625" style="71" customWidth="1"/>
    <col min="19" max="19" width="5" style="71" customWidth="1"/>
    <col min="20" max="20" width="6.28515625" customWidth="1"/>
    <col min="21" max="21" width="6.85546875" customWidth="1"/>
    <col min="22" max="22" width="7.28515625" customWidth="1"/>
    <col min="23" max="25" width="10" customWidth="1"/>
  </cols>
  <sheetData>
    <row r="1" spans="1:22" ht="19.5" thickBot="1" x14ac:dyDescent="0.35">
      <c r="B1" s="91" t="s">
        <v>132</v>
      </c>
      <c r="C1" s="91"/>
    </row>
    <row r="2" spans="1:22" ht="15.75" customHeight="1" thickTop="1" x14ac:dyDescent="0.25">
      <c r="A2" s="562" t="s">
        <v>124</v>
      </c>
      <c r="B2" s="671" t="s">
        <v>1</v>
      </c>
      <c r="C2" s="231"/>
      <c r="D2" s="696" t="s">
        <v>116</v>
      </c>
      <c r="E2" s="699" t="s">
        <v>28</v>
      </c>
      <c r="F2" s="140"/>
      <c r="G2" s="140"/>
      <c r="H2" s="661" t="s">
        <v>30</v>
      </c>
      <c r="I2" s="661"/>
      <c r="J2" s="661"/>
      <c r="K2" s="661"/>
      <c r="L2" s="661"/>
      <c r="M2" s="661"/>
      <c r="N2" s="661"/>
      <c r="O2" s="661"/>
      <c r="P2" s="661"/>
      <c r="Q2" s="661"/>
      <c r="R2" s="662"/>
      <c r="S2" s="674"/>
      <c r="T2" s="586" t="s">
        <v>31</v>
      </c>
      <c r="U2" s="606" t="s">
        <v>125</v>
      </c>
      <c r="V2" s="692" t="s">
        <v>32</v>
      </c>
    </row>
    <row r="3" spans="1:22" ht="15.75" x14ac:dyDescent="0.25">
      <c r="A3" s="563"/>
      <c r="B3" s="672"/>
      <c r="C3" s="232"/>
      <c r="D3" s="697"/>
      <c r="E3" s="675"/>
      <c r="F3" s="139"/>
      <c r="G3" s="206"/>
      <c r="H3" s="111" t="s">
        <v>127</v>
      </c>
      <c r="I3" s="112" t="s">
        <v>33</v>
      </c>
      <c r="J3" s="113" t="s">
        <v>34</v>
      </c>
      <c r="K3" s="114" t="s">
        <v>35</v>
      </c>
      <c r="L3" s="114" t="s">
        <v>36</v>
      </c>
      <c r="M3" s="114" t="s">
        <v>37</v>
      </c>
      <c r="N3" s="114" t="s">
        <v>38</v>
      </c>
      <c r="O3" s="115" t="s">
        <v>39</v>
      </c>
      <c r="P3" s="114" t="s">
        <v>40</v>
      </c>
      <c r="Q3" s="38" t="s">
        <v>133</v>
      </c>
      <c r="R3" s="97" t="s">
        <v>134</v>
      </c>
      <c r="S3" s="675"/>
      <c r="T3" s="587"/>
      <c r="U3" s="607"/>
      <c r="V3" s="693"/>
    </row>
    <row r="4" spans="1:22" ht="16.5" thickBot="1" x14ac:dyDescent="0.3">
      <c r="A4" s="564"/>
      <c r="B4" s="673"/>
      <c r="C4" s="233"/>
      <c r="D4" s="698"/>
      <c r="E4" s="700"/>
      <c r="F4" s="141"/>
      <c r="G4" s="141"/>
      <c r="H4" s="82">
        <v>1</v>
      </c>
      <c r="I4" s="103">
        <v>2</v>
      </c>
      <c r="J4" s="96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 t="s">
        <v>59</v>
      </c>
      <c r="R4" s="109" t="s">
        <v>135</v>
      </c>
      <c r="S4" s="676"/>
      <c r="T4" s="588"/>
      <c r="U4" s="608"/>
      <c r="V4" s="694"/>
    </row>
    <row r="5" spans="1:22" ht="15" customHeight="1" thickTop="1" x14ac:dyDescent="0.25">
      <c r="A5" s="682" t="s">
        <v>4</v>
      </c>
      <c r="B5" s="689" t="s">
        <v>17</v>
      </c>
      <c r="C5" s="235"/>
      <c r="D5" s="74" t="s">
        <v>45</v>
      </c>
      <c r="E5" s="612"/>
      <c r="F5" s="138"/>
      <c r="G5" s="163"/>
      <c r="H5" s="690"/>
      <c r="I5" s="695"/>
      <c r="J5" s="255">
        <v>20</v>
      </c>
      <c r="K5" s="256">
        <v>11</v>
      </c>
      <c r="L5" s="256">
        <v>4</v>
      </c>
      <c r="M5" s="256">
        <v>24</v>
      </c>
      <c r="N5" s="256">
        <v>29</v>
      </c>
      <c r="O5" s="256">
        <v>16</v>
      </c>
      <c r="P5" s="256">
        <v>30</v>
      </c>
      <c r="Q5" s="83">
        <f>SUM(J5:P5)</f>
        <v>134</v>
      </c>
      <c r="R5" s="636">
        <f>Q5+Q6</f>
        <v>134</v>
      </c>
      <c r="S5" s="243"/>
      <c r="T5" s="605"/>
      <c r="U5" s="605"/>
      <c r="V5" s="687"/>
    </row>
    <row r="6" spans="1:22" s="71" customFormat="1" ht="15" customHeight="1" thickBot="1" x14ac:dyDescent="0.3">
      <c r="A6" s="639"/>
      <c r="B6" s="652"/>
      <c r="C6" s="236"/>
      <c r="D6" s="76" t="s">
        <v>44</v>
      </c>
      <c r="E6" s="613"/>
      <c r="F6" s="136"/>
      <c r="G6" s="164"/>
      <c r="H6" s="666"/>
      <c r="I6" s="685"/>
      <c r="J6" s="255"/>
      <c r="K6" s="256"/>
      <c r="L6" s="256"/>
      <c r="M6" s="256"/>
      <c r="N6" s="256"/>
      <c r="O6" s="256"/>
      <c r="P6" s="256"/>
      <c r="Q6" s="79">
        <f t="shared" ref="Q6:Q10" si="0">SUM(J6:P6)</f>
        <v>0</v>
      </c>
      <c r="R6" s="637"/>
      <c r="S6" s="246"/>
      <c r="T6" s="584"/>
      <c r="U6" s="584"/>
      <c r="V6" s="596"/>
    </row>
    <row r="7" spans="1:22" ht="15.75" thickTop="1" x14ac:dyDescent="0.25">
      <c r="A7" s="638" t="s">
        <v>7</v>
      </c>
      <c r="B7" s="655" t="s">
        <v>41</v>
      </c>
      <c r="C7" s="237"/>
      <c r="D7" s="74" t="s">
        <v>45</v>
      </c>
      <c r="E7" s="614"/>
      <c r="F7" s="135"/>
      <c r="G7" s="165"/>
      <c r="H7" s="665"/>
      <c r="I7" s="686"/>
      <c r="J7" s="248">
        <v>27</v>
      </c>
      <c r="K7" s="117">
        <v>16</v>
      </c>
      <c r="L7" s="117">
        <v>21</v>
      </c>
      <c r="M7" s="117">
        <v>24</v>
      </c>
      <c r="N7" s="117">
        <v>35</v>
      </c>
      <c r="O7" s="117">
        <v>56</v>
      </c>
      <c r="P7" s="117">
        <v>126</v>
      </c>
      <c r="Q7" s="351">
        <f t="shared" si="0"/>
        <v>305</v>
      </c>
      <c r="R7" s="643">
        <f t="shared" ref="R7" si="1">Q7+Q8</f>
        <v>305</v>
      </c>
      <c r="S7" s="245"/>
      <c r="T7" s="583"/>
      <c r="U7" s="583"/>
      <c r="V7" s="601"/>
    </row>
    <row r="8" spans="1:22" s="71" customFormat="1" ht="15.75" thickBot="1" x14ac:dyDescent="0.3">
      <c r="A8" s="639"/>
      <c r="B8" s="652"/>
      <c r="C8" s="236"/>
      <c r="D8" s="76" t="s">
        <v>44</v>
      </c>
      <c r="E8" s="613"/>
      <c r="F8" s="136"/>
      <c r="G8" s="164"/>
      <c r="H8" s="666"/>
      <c r="I8" s="685"/>
      <c r="J8" s="248"/>
      <c r="K8" s="117"/>
      <c r="L8" s="117"/>
      <c r="M8" s="117"/>
      <c r="N8" s="117"/>
      <c r="O8" s="117"/>
      <c r="P8" s="117"/>
      <c r="Q8" s="116">
        <f t="shared" si="0"/>
        <v>0</v>
      </c>
      <c r="R8" s="620"/>
      <c r="S8" s="244"/>
      <c r="T8" s="584"/>
      <c r="U8" s="584"/>
      <c r="V8" s="596"/>
    </row>
    <row r="9" spans="1:22" ht="15.75" thickTop="1" x14ac:dyDescent="0.25">
      <c r="A9" s="638" t="s">
        <v>8</v>
      </c>
      <c r="B9" s="633" t="s">
        <v>12</v>
      </c>
      <c r="C9" s="238"/>
      <c r="D9" s="74" t="s">
        <v>45</v>
      </c>
      <c r="E9" s="614"/>
      <c r="F9" s="135"/>
      <c r="G9" s="165"/>
      <c r="H9" s="665"/>
      <c r="I9" s="686"/>
      <c r="J9" s="248">
        <v>24</v>
      </c>
      <c r="K9" s="117">
        <v>13</v>
      </c>
      <c r="L9" s="117">
        <v>17</v>
      </c>
      <c r="M9" s="117">
        <v>23</v>
      </c>
      <c r="N9" s="117">
        <v>34</v>
      </c>
      <c r="O9" s="117">
        <v>40</v>
      </c>
      <c r="P9" s="117"/>
      <c r="Q9" s="79">
        <f t="shared" si="0"/>
        <v>151</v>
      </c>
      <c r="R9" s="637">
        <f t="shared" ref="R9" si="2">Q9+Q10</f>
        <v>151</v>
      </c>
      <c r="S9" s="246"/>
      <c r="T9" s="583"/>
      <c r="U9" s="583"/>
      <c r="V9" s="601"/>
    </row>
    <row r="10" spans="1:22" s="71" customFormat="1" x14ac:dyDescent="0.25">
      <c r="A10" s="639"/>
      <c r="B10" s="634"/>
      <c r="C10" s="236"/>
      <c r="D10" s="76" t="s">
        <v>44</v>
      </c>
      <c r="E10" s="613"/>
      <c r="F10" s="136"/>
      <c r="G10" s="164"/>
      <c r="H10" s="666"/>
      <c r="I10" s="685"/>
      <c r="J10" s="248"/>
      <c r="K10" s="117"/>
      <c r="L10" s="117"/>
      <c r="M10" s="117"/>
      <c r="N10" s="117"/>
      <c r="O10" s="117"/>
      <c r="P10" s="117"/>
      <c r="Q10" s="79">
        <f t="shared" si="0"/>
        <v>0</v>
      </c>
      <c r="R10" s="620"/>
      <c r="S10" s="244"/>
      <c r="T10" s="584"/>
      <c r="U10" s="584"/>
      <c r="V10" s="596"/>
    </row>
    <row r="11" spans="1:22" ht="15.75" thickBot="1" x14ac:dyDescent="0.3">
      <c r="A11" s="80"/>
      <c r="B11" s="593" t="s">
        <v>15</v>
      </c>
      <c r="C11" s="594"/>
      <c r="D11" s="595"/>
      <c r="E11" s="73">
        <f>SUM(E5:E9)</f>
        <v>0</v>
      </c>
      <c r="F11" s="73"/>
      <c r="G11" s="162"/>
      <c r="H11" s="87">
        <f t="shared" ref="H11:V11" si="3">SUM(H5:H9)</f>
        <v>0</v>
      </c>
      <c r="I11" s="98">
        <f t="shared" si="3"/>
        <v>0</v>
      </c>
      <c r="J11" s="108">
        <f>SUM(J5:J10)</f>
        <v>71</v>
      </c>
      <c r="K11" s="44">
        <f>SUM(K5:K10)</f>
        <v>40</v>
      </c>
      <c r="L11" s="44">
        <f t="shared" ref="L11:P11" si="4">SUM(L5:L10)</f>
        <v>42</v>
      </c>
      <c r="M11" s="44">
        <f t="shared" si="4"/>
        <v>71</v>
      </c>
      <c r="N11" s="44">
        <f t="shared" si="4"/>
        <v>98</v>
      </c>
      <c r="O11" s="44">
        <f t="shared" si="4"/>
        <v>112</v>
      </c>
      <c r="P11" s="44">
        <f t="shared" si="4"/>
        <v>156</v>
      </c>
      <c r="Q11" s="110">
        <f>SUM(Q5:Q10)</f>
        <v>590</v>
      </c>
      <c r="R11" s="72">
        <f>SUM(R5:R10)</f>
        <v>590</v>
      </c>
      <c r="S11" s="42"/>
      <c r="T11" s="42">
        <f t="shared" si="3"/>
        <v>0</v>
      </c>
      <c r="U11" s="73">
        <f t="shared" si="3"/>
        <v>0</v>
      </c>
      <c r="V11" s="73">
        <f t="shared" si="3"/>
        <v>0</v>
      </c>
    </row>
    <row r="12" spans="1:22" ht="15" customHeight="1" x14ac:dyDescent="0.25">
      <c r="A12" s="650" t="s">
        <v>9</v>
      </c>
      <c r="B12" s="651" t="s">
        <v>140</v>
      </c>
      <c r="C12" s="239"/>
      <c r="D12" s="77" t="s">
        <v>45</v>
      </c>
      <c r="E12" s="691"/>
      <c r="F12" s="137"/>
      <c r="G12" s="166"/>
      <c r="H12" s="683"/>
      <c r="I12" s="684"/>
      <c r="J12" s="248">
        <v>12</v>
      </c>
      <c r="K12" s="117">
        <v>12</v>
      </c>
      <c r="L12" s="117">
        <v>19</v>
      </c>
      <c r="M12" s="117">
        <v>15</v>
      </c>
      <c r="N12" s="117">
        <v>18</v>
      </c>
      <c r="O12" s="117">
        <v>5</v>
      </c>
      <c r="P12" s="117"/>
      <c r="Q12" s="84">
        <f>SUM(J12:P12)</f>
        <v>81</v>
      </c>
      <c r="R12" s="637">
        <f>Q12+Q13</f>
        <v>81</v>
      </c>
      <c r="S12" s="246"/>
      <c r="T12" s="625"/>
      <c r="U12" s="625"/>
      <c r="V12" s="688"/>
    </row>
    <row r="13" spans="1:22" s="71" customFormat="1" ht="15.75" thickBot="1" x14ac:dyDescent="0.3">
      <c r="A13" s="639"/>
      <c r="B13" s="652"/>
      <c r="C13" s="236"/>
      <c r="D13" s="76" t="s">
        <v>44</v>
      </c>
      <c r="E13" s="613"/>
      <c r="F13" s="136"/>
      <c r="G13" s="164"/>
      <c r="H13" s="666"/>
      <c r="I13" s="685"/>
      <c r="J13" s="248"/>
      <c r="K13" s="117"/>
      <c r="L13" s="117"/>
      <c r="M13" s="117"/>
      <c r="N13" s="117"/>
      <c r="O13" s="117"/>
      <c r="P13" s="117"/>
      <c r="Q13" s="79">
        <f t="shared" ref="Q13:Q17" si="5">SUM(J13:P13)</f>
        <v>0</v>
      </c>
      <c r="R13" s="637"/>
      <c r="S13" s="246"/>
      <c r="T13" s="584"/>
      <c r="U13" s="584"/>
      <c r="V13" s="596"/>
    </row>
    <row r="14" spans="1:22" ht="15" customHeight="1" x14ac:dyDescent="0.25">
      <c r="A14" s="638" t="s">
        <v>11</v>
      </c>
      <c r="B14" s="655" t="s">
        <v>197</v>
      </c>
      <c r="C14" s="237"/>
      <c r="D14" s="77" t="s">
        <v>45</v>
      </c>
      <c r="E14" s="614"/>
      <c r="F14" s="135"/>
      <c r="G14" s="165"/>
      <c r="H14" s="665"/>
      <c r="I14" s="686"/>
      <c r="J14" s="248">
        <v>13</v>
      </c>
      <c r="K14" s="117">
        <v>2</v>
      </c>
      <c r="L14" s="117">
        <v>8</v>
      </c>
      <c r="M14" s="117">
        <v>16</v>
      </c>
      <c r="N14" s="117">
        <v>28</v>
      </c>
      <c r="O14" s="117"/>
      <c r="P14" s="117"/>
      <c r="Q14" s="79">
        <f t="shared" si="5"/>
        <v>67</v>
      </c>
      <c r="R14" s="643">
        <f t="shared" ref="R14" si="6">Q14+Q15</f>
        <v>67</v>
      </c>
      <c r="S14" s="245"/>
      <c r="T14" s="583"/>
      <c r="U14" s="583"/>
      <c r="V14" s="601"/>
    </row>
    <row r="15" spans="1:22" s="71" customFormat="1" ht="15.75" thickBot="1" x14ac:dyDescent="0.3">
      <c r="A15" s="639"/>
      <c r="B15" s="652"/>
      <c r="C15" s="236"/>
      <c r="D15" s="76" t="s">
        <v>44</v>
      </c>
      <c r="E15" s="613"/>
      <c r="F15" s="136"/>
      <c r="G15" s="164"/>
      <c r="H15" s="666"/>
      <c r="I15" s="685"/>
      <c r="J15" s="248"/>
      <c r="K15" s="117"/>
      <c r="L15" s="117"/>
      <c r="M15" s="117"/>
      <c r="N15" s="117"/>
      <c r="O15" s="117"/>
      <c r="P15" s="117"/>
      <c r="Q15" s="79">
        <f t="shared" si="5"/>
        <v>0</v>
      </c>
      <c r="R15" s="620"/>
      <c r="S15" s="244"/>
      <c r="T15" s="584"/>
      <c r="U15" s="584"/>
      <c r="V15" s="596"/>
    </row>
    <row r="16" spans="1:22" x14ac:dyDescent="0.25">
      <c r="A16" s="638" t="s">
        <v>13</v>
      </c>
      <c r="B16" s="615" t="s">
        <v>167</v>
      </c>
      <c r="C16" s="240"/>
      <c r="D16" s="77" t="s">
        <v>45</v>
      </c>
      <c r="E16" s="614"/>
      <c r="F16" s="135"/>
      <c r="G16" s="165"/>
      <c r="H16" s="665"/>
      <c r="I16" s="686"/>
      <c r="J16" s="248">
        <v>22</v>
      </c>
      <c r="K16" s="117"/>
      <c r="L16" s="117">
        <v>26</v>
      </c>
      <c r="M16" s="117">
        <v>22</v>
      </c>
      <c r="N16" s="117">
        <v>28</v>
      </c>
      <c r="O16" s="117">
        <v>22</v>
      </c>
      <c r="P16" s="117">
        <v>34</v>
      </c>
      <c r="Q16" s="79">
        <f t="shared" si="5"/>
        <v>154</v>
      </c>
      <c r="R16" s="637">
        <f t="shared" ref="R16" si="7">Q16+Q17</f>
        <v>154</v>
      </c>
      <c r="S16" s="246"/>
      <c r="T16" s="583"/>
      <c r="U16" s="583"/>
      <c r="V16" s="601"/>
    </row>
    <row r="17" spans="1:22" s="71" customFormat="1" x14ac:dyDescent="0.25">
      <c r="A17" s="639"/>
      <c r="B17" s="616"/>
      <c r="C17" s="241"/>
      <c r="D17" s="76" t="s">
        <v>44</v>
      </c>
      <c r="E17" s="613"/>
      <c r="F17" s="136"/>
      <c r="G17" s="164"/>
      <c r="H17" s="666"/>
      <c r="I17" s="685"/>
      <c r="J17" s="248"/>
      <c r="K17" s="117"/>
      <c r="L17" s="117"/>
      <c r="M17" s="117"/>
      <c r="N17" s="117"/>
      <c r="O17" s="117"/>
      <c r="P17" s="117"/>
      <c r="Q17" s="79">
        <f t="shared" si="5"/>
        <v>0</v>
      </c>
      <c r="R17" s="620"/>
      <c r="S17" s="244"/>
      <c r="T17" s="584"/>
      <c r="U17" s="584"/>
      <c r="V17" s="596"/>
    </row>
    <row r="18" spans="1:22" ht="15.75" thickBot="1" x14ac:dyDescent="0.3">
      <c r="A18" s="80"/>
      <c r="B18" s="593" t="s">
        <v>15</v>
      </c>
      <c r="C18" s="594"/>
      <c r="D18" s="595"/>
      <c r="E18" s="73">
        <f>SUM(E12:E16)</f>
        <v>0</v>
      </c>
      <c r="F18" s="73"/>
      <c r="G18" s="162"/>
      <c r="H18" s="87">
        <f t="shared" ref="H18:V18" si="8">SUM(H12:H16)</f>
        <v>0</v>
      </c>
      <c r="I18" s="98">
        <f t="shared" si="8"/>
        <v>0</v>
      </c>
      <c r="J18" s="108">
        <f>SUM(J12:J17)</f>
        <v>47</v>
      </c>
      <c r="K18" s="44">
        <f>SUM(K12:K17)</f>
        <v>14</v>
      </c>
      <c r="L18" s="44">
        <f t="shared" ref="L18:P18" si="9">SUM(L12:L17)</f>
        <v>53</v>
      </c>
      <c r="M18" s="44">
        <f t="shared" si="9"/>
        <v>53</v>
      </c>
      <c r="N18" s="44">
        <f t="shared" si="9"/>
        <v>74</v>
      </c>
      <c r="O18" s="44">
        <f t="shared" si="9"/>
        <v>27</v>
      </c>
      <c r="P18" s="44">
        <f t="shared" si="9"/>
        <v>34</v>
      </c>
      <c r="Q18" s="110">
        <f>SUM(Q12:Q17)</f>
        <v>302</v>
      </c>
      <c r="R18" s="72">
        <f>SUM(R12:R17)</f>
        <v>302</v>
      </c>
      <c r="S18" s="42"/>
      <c r="T18" s="42">
        <f t="shared" si="8"/>
        <v>0</v>
      </c>
      <c r="U18" s="73">
        <f t="shared" si="8"/>
        <v>0</v>
      </c>
      <c r="V18" s="73">
        <f t="shared" si="8"/>
        <v>0</v>
      </c>
    </row>
    <row r="19" spans="1:22" x14ac:dyDescent="0.25">
      <c r="A19" s="650" t="s">
        <v>20</v>
      </c>
      <c r="B19" s="651" t="s">
        <v>213</v>
      </c>
      <c r="C19" s="239"/>
      <c r="D19" s="77" t="s">
        <v>45</v>
      </c>
      <c r="E19" s="691"/>
      <c r="F19" s="137"/>
      <c r="G19" s="166"/>
      <c r="H19" s="683"/>
      <c r="I19" s="684"/>
      <c r="J19" s="248"/>
      <c r="K19" s="117"/>
      <c r="L19" s="117"/>
      <c r="M19" s="117"/>
      <c r="N19" s="117"/>
      <c r="O19" s="117"/>
      <c r="P19" s="117"/>
      <c r="Q19" s="84">
        <f>SUM(J19:P19)</f>
        <v>0</v>
      </c>
      <c r="R19" s="619">
        <f>Q19+Q20</f>
        <v>164</v>
      </c>
      <c r="S19" s="252"/>
      <c r="T19" s="625"/>
      <c r="U19" s="625"/>
      <c r="V19" s="688"/>
    </row>
    <row r="20" spans="1:22" s="71" customFormat="1" ht="15.75" thickBot="1" x14ac:dyDescent="0.3">
      <c r="A20" s="639"/>
      <c r="B20" s="652"/>
      <c r="C20" s="236"/>
      <c r="D20" s="76" t="s">
        <v>44</v>
      </c>
      <c r="E20" s="613"/>
      <c r="F20" s="136"/>
      <c r="G20" s="164"/>
      <c r="H20" s="666"/>
      <c r="I20" s="685"/>
      <c r="J20" s="248">
        <v>12</v>
      </c>
      <c r="K20" s="117">
        <v>12</v>
      </c>
      <c r="L20" s="117">
        <v>12</v>
      </c>
      <c r="M20" s="117">
        <v>12</v>
      </c>
      <c r="N20" s="117">
        <v>12</v>
      </c>
      <c r="O20" s="117">
        <v>14</v>
      </c>
      <c r="P20" s="117">
        <v>90</v>
      </c>
      <c r="Q20" s="79">
        <f t="shared" ref="Q20:Q25" si="10">SUM(J20:P20)</f>
        <v>164</v>
      </c>
      <c r="R20" s="620"/>
      <c r="S20" s="244"/>
      <c r="T20" s="584"/>
      <c r="U20" s="584"/>
      <c r="V20" s="596"/>
    </row>
    <row r="21" spans="1:22" s="71" customFormat="1" x14ac:dyDescent="0.25">
      <c r="A21" s="638" t="s">
        <v>21</v>
      </c>
      <c r="B21" s="633" t="s">
        <v>5</v>
      </c>
      <c r="C21" s="237"/>
      <c r="D21" s="77" t="s">
        <v>45</v>
      </c>
      <c r="E21" s="614"/>
      <c r="F21" s="459"/>
      <c r="G21" s="165"/>
      <c r="H21" s="665"/>
      <c r="I21" s="686"/>
      <c r="J21" s="248"/>
      <c r="K21" s="117"/>
      <c r="L21" s="117"/>
      <c r="M21" s="117"/>
      <c r="N21" s="117"/>
      <c r="O21" s="117"/>
      <c r="P21" s="117"/>
      <c r="Q21" s="79">
        <f t="shared" ref="Q21:Q22" si="11">SUM(J21:P21)</f>
        <v>0</v>
      </c>
      <c r="R21" s="637">
        <f t="shared" ref="R21" si="12">Q21+Q22</f>
        <v>59</v>
      </c>
      <c r="S21" s="246"/>
      <c r="T21" s="583"/>
      <c r="U21" s="583"/>
      <c r="V21" s="601"/>
    </row>
    <row r="22" spans="1:22" s="71" customFormat="1" ht="15.75" thickBot="1" x14ac:dyDescent="0.3">
      <c r="A22" s="639"/>
      <c r="B22" s="634"/>
      <c r="C22" s="236"/>
      <c r="D22" s="76" t="s">
        <v>44</v>
      </c>
      <c r="E22" s="613"/>
      <c r="F22" s="458"/>
      <c r="G22" s="164"/>
      <c r="H22" s="666"/>
      <c r="I22" s="685"/>
      <c r="J22" s="248">
        <v>7</v>
      </c>
      <c r="K22" s="117">
        <v>6</v>
      </c>
      <c r="L22" s="117">
        <v>12</v>
      </c>
      <c r="M22" s="117">
        <v>13</v>
      </c>
      <c r="N22" s="117">
        <v>21</v>
      </c>
      <c r="O22" s="117"/>
      <c r="P22" s="117"/>
      <c r="Q22" s="79">
        <f t="shared" si="11"/>
        <v>59</v>
      </c>
      <c r="R22" s="620"/>
      <c r="S22" s="457"/>
      <c r="T22" s="584"/>
      <c r="U22" s="584"/>
      <c r="V22" s="596"/>
    </row>
    <row r="23" spans="1:22" x14ac:dyDescent="0.25">
      <c r="A23" s="638" t="s">
        <v>21</v>
      </c>
      <c r="B23" s="633" t="s">
        <v>146</v>
      </c>
      <c r="C23" s="237"/>
      <c r="D23" s="77" t="s">
        <v>45</v>
      </c>
      <c r="E23" s="614"/>
      <c r="F23" s="135"/>
      <c r="G23" s="165"/>
      <c r="H23" s="665"/>
      <c r="I23" s="686"/>
      <c r="J23" s="248"/>
      <c r="K23" s="117"/>
      <c r="L23" s="117"/>
      <c r="M23" s="117"/>
      <c r="N23" s="117"/>
      <c r="O23" s="117"/>
      <c r="P23" s="117"/>
      <c r="Q23" s="79">
        <f t="shared" si="10"/>
        <v>0</v>
      </c>
      <c r="R23" s="637">
        <f t="shared" ref="R23" si="13">Q23+Q24</f>
        <v>49</v>
      </c>
      <c r="S23" s="246"/>
      <c r="T23" s="583"/>
      <c r="U23" s="583"/>
      <c r="V23" s="601"/>
    </row>
    <row r="24" spans="1:22" s="71" customFormat="1" x14ac:dyDescent="0.25">
      <c r="A24" s="639"/>
      <c r="B24" s="634"/>
      <c r="C24" s="236"/>
      <c r="D24" s="76" t="s">
        <v>44</v>
      </c>
      <c r="E24" s="613"/>
      <c r="F24" s="136"/>
      <c r="G24" s="164"/>
      <c r="H24" s="666"/>
      <c r="I24" s="685"/>
      <c r="J24" s="248">
        <v>1</v>
      </c>
      <c r="K24" s="117">
        <v>2</v>
      </c>
      <c r="L24" s="117">
        <v>5</v>
      </c>
      <c r="M24" s="117">
        <v>8</v>
      </c>
      <c r="N24" s="117">
        <v>14</v>
      </c>
      <c r="O24" s="117"/>
      <c r="P24" s="117">
        <v>19</v>
      </c>
      <c r="Q24" s="79">
        <f t="shared" si="10"/>
        <v>49</v>
      </c>
      <c r="R24" s="620"/>
      <c r="S24" s="244"/>
      <c r="T24" s="584"/>
      <c r="U24" s="584"/>
      <c r="V24" s="596"/>
    </row>
    <row r="25" spans="1:22" ht="15.75" thickBot="1" x14ac:dyDescent="0.3">
      <c r="A25" s="80"/>
      <c r="B25" s="593" t="s">
        <v>15</v>
      </c>
      <c r="C25" s="594"/>
      <c r="D25" s="595"/>
      <c r="E25" s="73">
        <f>SUM(E19:E23)</f>
        <v>0</v>
      </c>
      <c r="F25" s="73"/>
      <c r="G25" s="162"/>
      <c r="H25" s="87">
        <f t="shared" ref="H25:V25" si="14">SUM(H19:H23)</f>
        <v>0</v>
      </c>
      <c r="I25" s="98">
        <f t="shared" si="14"/>
        <v>0</v>
      </c>
      <c r="J25" s="108">
        <f>SUM(J19:J24)</f>
        <v>20</v>
      </c>
      <c r="K25" s="44">
        <f>SUM(K19:K24)</f>
        <v>20</v>
      </c>
      <c r="L25" s="44">
        <f t="shared" ref="L25:P25" si="15">SUM(L19:L24)</f>
        <v>29</v>
      </c>
      <c r="M25" s="44">
        <f t="shared" si="15"/>
        <v>33</v>
      </c>
      <c r="N25" s="44">
        <f t="shared" si="15"/>
        <v>47</v>
      </c>
      <c r="O25" s="44">
        <f t="shared" si="15"/>
        <v>14</v>
      </c>
      <c r="P25" s="44">
        <f t="shared" si="15"/>
        <v>109</v>
      </c>
      <c r="Q25" s="110">
        <f t="shared" si="10"/>
        <v>272</v>
      </c>
      <c r="R25" s="72">
        <f>SUM(R19:R24)</f>
        <v>272</v>
      </c>
      <c r="S25" s="42"/>
      <c r="T25" s="42">
        <f t="shared" si="14"/>
        <v>0</v>
      </c>
      <c r="U25" s="73">
        <f t="shared" si="14"/>
        <v>0</v>
      </c>
      <c r="V25" s="73">
        <f t="shared" si="14"/>
        <v>0</v>
      </c>
    </row>
    <row r="26" spans="1:22" s="71" customFormat="1" ht="15" customHeight="1" x14ac:dyDescent="0.25">
      <c r="A26" s="638" t="s">
        <v>42</v>
      </c>
      <c r="B26" s="633" t="s">
        <v>18</v>
      </c>
      <c r="C26" s="298"/>
      <c r="D26" s="75" t="s">
        <v>45</v>
      </c>
      <c r="E26" s="614"/>
      <c r="F26" s="296"/>
      <c r="G26" s="165"/>
      <c r="H26" s="665"/>
      <c r="I26" s="667"/>
      <c r="J26" s="499"/>
      <c r="K26" s="500"/>
      <c r="L26" s="500"/>
      <c r="M26" s="500"/>
      <c r="N26" s="500"/>
      <c r="O26" s="500"/>
      <c r="P26" s="500"/>
      <c r="Q26" s="501">
        <f t="shared" ref="Q26:Q27" si="16">SUM(J26:P26)</f>
        <v>0</v>
      </c>
      <c r="R26" s="669">
        <f t="shared" ref="R26" si="17">Q26+Q27</f>
        <v>58</v>
      </c>
      <c r="S26" s="301"/>
      <c r="T26" s="302"/>
      <c r="U26" s="300"/>
      <c r="V26" s="300"/>
    </row>
    <row r="27" spans="1:22" s="71" customFormat="1" x14ac:dyDescent="0.25">
      <c r="A27" s="639"/>
      <c r="B27" s="634"/>
      <c r="C27" s="299"/>
      <c r="D27" s="75" t="s">
        <v>44</v>
      </c>
      <c r="E27" s="613"/>
      <c r="F27" s="297"/>
      <c r="G27" s="164"/>
      <c r="H27" s="666"/>
      <c r="I27" s="668"/>
      <c r="J27" s="502">
        <v>19</v>
      </c>
      <c r="K27" s="498"/>
      <c r="L27" s="498"/>
      <c r="M27" s="498"/>
      <c r="N27" s="498">
        <v>12</v>
      </c>
      <c r="O27" s="498">
        <v>12</v>
      </c>
      <c r="P27" s="498">
        <v>15</v>
      </c>
      <c r="Q27" s="79">
        <f t="shared" si="16"/>
        <v>58</v>
      </c>
      <c r="R27" s="623"/>
      <c r="S27" s="301"/>
      <c r="T27" s="302"/>
      <c r="U27" s="300"/>
      <c r="V27" s="300"/>
    </row>
    <row r="28" spans="1:22" ht="15.75" thickBot="1" x14ac:dyDescent="0.3">
      <c r="A28" s="80"/>
      <c r="B28" s="593" t="s">
        <v>15</v>
      </c>
      <c r="C28" s="594"/>
      <c r="D28" s="595"/>
      <c r="E28" s="73"/>
      <c r="F28" s="73"/>
      <c r="G28" s="162"/>
      <c r="H28" s="87"/>
      <c r="I28" s="98"/>
      <c r="J28" s="108">
        <f>SUM(J26:J27)</f>
        <v>19</v>
      </c>
      <c r="K28" s="44">
        <f t="shared" ref="K28:R28" si="18">SUM(K26:K27)</f>
        <v>0</v>
      </c>
      <c r="L28" s="44">
        <f t="shared" si="18"/>
        <v>0</v>
      </c>
      <c r="M28" s="44">
        <f t="shared" si="18"/>
        <v>0</v>
      </c>
      <c r="N28" s="44">
        <f t="shared" si="18"/>
        <v>12</v>
      </c>
      <c r="O28" s="44">
        <f t="shared" si="18"/>
        <v>12</v>
      </c>
      <c r="P28" s="44">
        <f t="shared" si="18"/>
        <v>15</v>
      </c>
      <c r="Q28" s="44">
        <f t="shared" si="18"/>
        <v>58</v>
      </c>
      <c r="R28" s="503">
        <f t="shared" si="18"/>
        <v>58</v>
      </c>
      <c r="S28" s="42"/>
      <c r="T28" s="42"/>
      <c r="U28" s="73"/>
      <c r="V28" s="73"/>
    </row>
    <row r="29" spans="1:22" ht="16.5" thickBot="1" x14ac:dyDescent="0.3">
      <c r="A29" s="81"/>
      <c r="B29" s="85" t="s">
        <v>126</v>
      </c>
      <c r="C29" s="85"/>
      <c r="D29" s="85"/>
      <c r="E29" s="86">
        <f>E28+E25+E18+E11</f>
        <v>0</v>
      </c>
      <c r="F29" s="86"/>
      <c r="G29" s="45"/>
      <c r="H29" s="88">
        <f t="shared" ref="H29:R29" si="19">H28+H25+H18+H11</f>
        <v>0</v>
      </c>
      <c r="I29" s="99">
        <f t="shared" si="19"/>
        <v>0</v>
      </c>
      <c r="J29" s="90">
        <f t="shared" si="19"/>
        <v>157</v>
      </c>
      <c r="K29" s="496">
        <f t="shared" si="19"/>
        <v>74</v>
      </c>
      <c r="L29" s="496">
        <f t="shared" si="19"/>
        <v>124</v>
      </c>
      <c r="M29" s="496">
        <f t="shared" si="19"/>
        <v>157</v>
      </c>
      <c r="N29" s="496">
        <f t="shared" si="19"/>
        <v>231</v>
      </c>
      <c r="O29" s="496">
        <f t="shared" si="19"/>
        <v>165</v>
      </c>
      <c r="P29" s="496">
        <f t="shared" si="19"/>
        <v>314</v>
      </c>
      <c r="Q29" s="496">
        <f t="shared" si="19"/>
        <v>1222</v>
      </c>
      <c r="R29" s="497">
        <f t="shared" si="19"/>
        <v>1222</v>
      </c>
      <c r="S29" s="104"/>
      <c r="T29" s="104">
        <f>T28+T25+T18+T11</f>
        <v>0</v>
      </c>
      <c r="U29" s="86">
        <f>U28+U25+U18+U11</f>
        <v>0</v>
      </c>
      <c r="V29" s="86">
        <f>V28+V25+V18+V11</f>
        <v>0</v>
      </c>
    </row>
    <row r="30" spans="1:22" s="51" customFormat="1" ht="16.5" thickTop="1" x14ac:dyDescent="0.25">
      <c r="A30" s="132"/>
      <c r="B30" s="133"/>
      <c r="C30" s="133"/>
      <c r="D30" s="133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s="51" customFormat="1" ht="15.75" x14ac:dyDescent="0.25">
      <c r="A31" s="132"/>
      <c r="B31" s="133"/>
      <c r="C31" s="133"/>
      <c r="D31" s="133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s="51" customFormat="1" ht="15.75" x14ac:dyDescent="0.25">
      <c r="A32" s="132"/>
      <c r="B32" s="133"/>
      <c r="C32" s="133"/>
      <c r="D32" s="133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32" s="51" customFormat="1" ht="15.75" x14ac:dyDescent="0.25">
      <c r="A33" s="132"/>
      <c r="B33" s="133"/>
      <c r="C33" s="133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32" s="51" customFormat="1" ht="15.75" x14ac:dyDescent="0.25">
      <c r="A34" s="132"/>
      <c r="B34" s="133"/>
      <c r="C34" s="133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32" s="51" customFormat="1" ht="15.75" x14ac:dyDescent="0.25">
      <c r="A35" s="132"/>
      <c r="B35" s="133"/>
      <c r="C35" s="133"/>
      <c r="D35" s="133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32" s="51" customFormat="1" ht="55.5" customHeight="1" x14ac:dyDescent="0.25">
      <c r="A36" s="132"/>
      <c r="B36" s="133"/>
      <c r="C36" s="133"/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32" s="51" customFormat="1" ht="15.75" x14ac:dyDescent="0.25">
      <c r="A37" s="132"/>
      <c r="B37" s="133"/>
      <c r="C37" s="133"/>
      <c r="D37" s="133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32" s="51" customFormat="1" ht="18" x14ac:dyDescent="0.25">
      <c r="A38" s="670" t="s">
        <v>239</v>
      </c>
      <c r="B38" s="670"/>
      <c r="C38" s="670"/>
      <c r="D38" s="670"/>
      <c r="E38" s="670"/>
      <c r="F38" s="670"/>
      <c r="G38" s="670"/>
      <c r="H38" s="670"/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</row>
    <row r="39" spans="1:32" ht="17.25" customHeight="1" thickBot="1" x14ac:dyDescent="0.35">
      <c r="A39" s="93"/>
      <c r="B39" s="91"/>
      <c r="C39" s="91"/>
      <c r="D39" s="93"/>
      <c r="E39" s="93"/>
      <c r="F39" s="93"/>
      <c r="G39" s="93"/>
      <c r="H39" s="94"/>
      <c r="I39" s="93"/>
      <c r="J39" s="93"/>
      <c r="K39" s="71"/>
      <c r="L39" s="71"/>
      <c r="M39" s="93"/>
      <c r="N39" s="93"/>
      <c r="O39" s="95" t="s">
        <v>131</v>
      </c>
      <c r="P39" s="95"/>
      <c r="Q39" s="95"/>
      <c r="R39" s="95"/>
      <c r="S39" s="95"/>
      <c r="T39" s="95"/>
      <c r="U39" s="93"/>
      <c r="V39" s="131">
        <v>2.5</v>
      </c>
    </row>
    <row r="40" spans="1:32" ht="15.75" customHeight="1" thickTop="1" x14ac:dyDescent="0.25">
      <c r="A40" s="562" t="s">
        <v>124</v>
      </c>
      <c r="B40" s="671" t="s">
        <v>1</v>
      </c>
      <c r="C40" s="679" t="s">
        <v>164</v>
      </c>
      <c r="D40" s="696" t="s">
        <v>116</v>
      </c>
      <c r="E40" s="699" t="s">
        <v>148</v>
      </c>
      <c r="F40" s="674" t="s">
        <v>149</v>
      </c>
      <c r="G40" s="660" t="s">
        <v>30</v>
      </c>
      <c r="H40" s="661"/>
      <c r="I40" s="661"/>
      <c r="J40" s="661"/>
      <c r="K40" s="661"/>
      <c r="L40" s="661"/>
      <c r="M40" s="661"/>
      <c r="N40" s="661"/>
      <c r="O40" s="661"/>
      <c r="P40" s="661"/>
      <c r="Q40" s="661"/>
      <c r="R40" s="662"/>
      <c r="S40" s="586" t="s">
        <v>169</v>
      </c>
      <c r="T40" s="586" t="s">
        <v>31</v>
      </c>
      <c r="U40" s="606" t="s">
        <v>151</v>
      </c>
      <c r="V40" s="609" t="s">
        <v>152</v>
      </c>
      <c r="W40" s="703" t="s">
        <v>247</v>
      </c>
      <c r="X40" s="706" t="s">
        <v>212</v>
      </c>
      <c r="Y40" s="709" t="s">
        <v>3</v>
      </c>
    </row>
    <row r="41" spans="1:32" ht="25.5" customHeight="1" x14ac:dyDescent="0.25">
      <c r="A41" s="563"/>
      <c r="B41" s="672"/>
      <c r="C41" s="680"/>
      <c r="D41" s="697"/>
      <c r="E41" s="675"/>
      <c r="F41" s="675"/>
      <c r="G41" s="677" t="s">
        <v>46</v>
      </c>
      <c r="H41" s="678"/>
      <c r="I41" s="663" t="s">
        <v>150</v>
      </c>
      <c r="J41" s="113" t="s">
        <v>34</v>
      </c>
      <c r="K41" s="114" t="s">
        <v>35</v>
      </c>
      <c r="L41" s="114" t="s">
        <v>36</v>
      </c>
      <c r="M41" s="114" t="s">
        <v>37</v>
      </c>
      <c r="N41" s="114" t="s">
        <v>38</v>
      </c>
      <c r="O41" s="115" t="s">
        <v>39</v>
      </c>
      <c r="P41" s="114" t="s">
        <v>40</v>
      </c>
      <c r="Q41" s="38" t="s">
        <v>133</v>
      </c>
      <c r="R41" s="97" t="s">
        <v>134</v>
      </c>
      <c r="S41" s="597"/>
      <c r="T41" s="587"/>
      <c r="U41" s="607"/>
      <c r="V41" s="610"/>
      <c r="W41" s="704"/>
      <c r="X41" s="707"/>
      <c r="Y41" s="710"/>
    </row>
    <row r="42" spans="1:32" ht="67.5" customHeight="1" thickBot="1" x14ac:dyDescent="0.3">
      <c r="A42" s="564"/>
      <c r="B42" s="673"/>
      <c r="C42" s="681"/>
      <c r="D42" s="698"/>
      <c r="E42" s="700"/>
      <c r="F42" s="676"/>
      <c r="G42" s="207" t="s">
        <v>143</v>
      </c>
      <c r="H42" s="208" t="s">
        <v>156</v>
      </c>
      <c r="I42" s="664"/>
      <c r="J42" s="41">
        <v>1</v>
      </c>
      <c r="K42" s="372">
        <v>2</v>
      </c>
      <c r="L42" s="372">
        <v>3</v>
      </c>
      <c r="M42" s="372">
        <v>4</v>
      </c>
      <c r="N42" s="372">
        <v>5</v>
      </c>
      <c r="O42" s="372">
        <v>6</v>
      </c>
      <c r="P42" s="3">
        <v>7</v>
      </c>
      <c r="Q42" s="3" t="s">
        <v>59</v>
      </c>
      <c r="R42" s="109" t="s">
        <v>142</v>
      </c>
      <c r="S42" s="598"/>
      <c r="T42" s="588"/>
      <c r="U42" s="608"/>
      <c r="V42" s="611"/>
      <c r="W42" s="705"/>
      <c r="X42" s="708"/>
      <c r="Y42" s="711"/>
      <c r="AF42" s="470"/>
    </row>
    <row r="43" spans="1:32" ht="18" customHeight="1" thickTop="1" x14ac:dyDescent="0.25">
      <c r="A43" s="682" t="s">
        <v>4</v>
      </c>
      <c r="B43" s="689" t="s">
        <v>17</v>
      </c>
      <c r="C43" s="654" t="s">
        <v>24</v>
      </c>
      <c r="D43" s="74" t="s">
        <v>45</v>
      </c>
      <c r="E43" s="605">
        <v>700</v>
      </c>
      <c r="F43" s="612"/>
      <c r="G43" s="701">
        <v>2433</v>
      </c>
      <c r="H43" s="636">
        <v>300</v>
      </c>
      <c r="I43" s="635">
        <v>800</v>
      </c>
      <c r="J43" s="106">
        <f t="shared" ref="J43:P48" si="20">J5*2.5</f>
        <v>50</v>
      </c>
      <c r="K43" s="100">
        <f t="shared" si="20"/>
        <v>27.5</v>
      </c>
      <c r="L43" s="100">
        <f t="shared" si="20"/>
        <v>10</v>
      </c>
      <c r="M43" s="100">
        <f t="shared" si="20"/>
        <v>60</v>
      </c>
      <c r="N43" s="100">
        <f t="shared" si="20"/>
        <v>72.5</v>
      </c>
      <c r="O43" s="100">
        <f t="shared" si="20"/>
        <v>40</v>
      </c>
      <c r="P43" s="100">
        <f t="shared" si="20"/>
        <v>75</v>
      </c>
      <c r="Q43" s="100">
        <f>SUM(J43:P43)</f>
        <v>335</v>
      </c>
      <c r="R43" s="636">
        <f>Q43+Q44</f>
        <v>335</v>
      </c>
      <c r="S43" s="612"/>
      <c r="T43" s="604">
        <v>500</v>
      </c>
      <c r="U43" s="605">
        <v>0</v>
      </c>
      <c r="V43" s="585">
        <f>E43+F43+G43+H43+I43+R43+S43+T43+U43</f>
        <v>5068</v>
      </c>
      <c r="W43" s="712">
        <f>V43*44.39</f>
        <v>224968.52</v>
      </c>
      <c r="X43" s="393">
        <f>(W43+W45)/2</f>
        <v>268859.13250000001</v>
      </c>
      <c r="Y43" s="714">
        <f>X44/12</f>
        <v>20164.434937500002</v>
      </c>
      <c r="AC43" s="469"/>
      <c r="AE43" s="469"/>
    </row>
    <row r="44" spans="1:32" ht="18" customHeight="1" x14ac:dyDescent="0.25">
      <c r="A44" s="639"/>
      <c r="B44" s="652"/>
      <c r="C44" s="631"/>
      <c r="D44" s="142" t="s">
        <v>44</v>
      </c>
      <c r="E44" s="584"/>
      <c r="F44" s="613"/>
      <c r="G44" s="590"/>
      <c r="H44" s="620"/>
      <c r="I44" s="622"/>
      <c r="J44" s="107">
        <f t="shared" si="20"/>
        <v>0</v>
      </c>
      <c r="K44" s="102">
        <f t="shared" si="20"/>
        <v>0</v>
      </c>
      <c r="L44" s="102">
        <f t="shared" si="20"/>
        <v>0</v>
      </c>
      <c r="M44" s="102">
        <f t="shared" si="20"/>
        <v>0</v>
      </c>
      <c r="N44" s="102">
        <f t="shared" si="20"/>
        <v>0</v>
      </c>
      <c r="O44" s="102">
        <f t="shared" si="20"/>
        <v>0</v>
      </c>
      <c r="P44" s="102">
        <f t="shared" si="20"/>
        <v>0</v>
      </c>
      <c r="Q44" s="102">
        <f>SUM(J44:P44)</f>
        <v>0</v>
      </c>
      <c r="R44" s="637"/>
      <c r="S44" s="613"/>
      <c r="T44" s="600"/>
      <c r="U44" s="584"/>
      <c r="V44" s="585"/>
      <c r="W44" s="713"/>
      <c r="X44" s="404">
        <f>X43*0.9</f>
        <v>241973.21925000002</v>
      </c>
      <c r="Y44" s="715"/>
      <c r="AC44" s="469"/>
      <c r="AE44" s="469"/>
    </row>
    <row r="45" spans="1:32" ht="18" customHeight="1" x14ac:dyDescent="0.25">
      <c r="A45" s="638" t="s">
        <v>7</v>
      </c>
      <c r="B45" s="655" t="s">
        <v>41</v>
      </c>
      <c r="C45" s="646" t="s">
        <v>16</v>
      </c>
      <c r="D45" s="75" t="s">
        <v>45</v>
      </c>
      <c r="E45" s="583">
        <v>850</v>
      </c>
      <c r="F45" s="614"/>
      <c r="G45" s="589">
        <v>3133</v>
      </c>
      <c r="H45" s="643">
        <v>1000</v>
      </c>
      <c r="I45" s="649">
        <v>800</v>
      </c>
      <c r="J45" s="107">
        <f t="shared" si="20"/>
        <v>67.5</v>
      </c>
      <c r="K45" s="102">
        <f t="shared" si="20"/>
        <v>40</v>
      </c>
      <c r="L45" s="102">
        <f t="shared" si="20"/>
        <v>52.5</v>
      </c>
      <c r="M45" s="102">
        <f t="shared" si="20"/>
        <v>60</v>
      </c>
      <c r="N45" s="102">
        <f t="shared" si="20"/>
        <v>87.5</v>
      </c>
      <c r="O45" s="102">
        <f t="shared" si="20"/>
        <v>140</v>
      </c>
      <c r="P45" s="102">
        <f t="shared" si="20"/>
        <v>315</v>
      </c>
      <c r="Q45" s="102">
        <f t="shared" ref="Q45:Q48" si="21">SUM(J45:P45)</f>
        <v>762.5</v>
      </c>
      <c r="R45" s="643">
        <f t="shared" ref="R45" si="22">Q45+Q46</f>
        <v>762.5</v>
      </c>
      <c r="S45" s="614"/>
      <c r="T45" s="599">
        <v>500</v>
      </c>
      <c r="U45" s="583">
        <v>0</v>
      </c>
      <c r="V45" s="601">
        <f>E45+F45+G45+H45+I45+R45+S45+T45+U45</f>
        <v>7045.5</v>
      </c>
      <c r="W45" s="713">
        <f>V45*44.39</f>
        <v>312749.745</v>
      </c>
      <c r="X45" s="394">
        <f>(W43+W45)/2</f>
        <v>268859.13250000001</v>
      </c>
      <c r="Y45" s="715">
        <f t="shared" ref="Y45" si="23">X46/12</f>
        <v>24645.420479166671</v>
      </c>
      <c r="AA45" s="71"/>
      <c r="AB45" s="71"/>
      <c r="AC45" s="469"/>
      <c r="AE45" s="469"/>
    </row>
    <row r="46" spans="1:32" ht="18" customHeight="1" x14ac:dyDescent="0.25">
      <c r="A46" s="639"/>
      <c r="B46" s="652"/>
      <c r="C46" s="631"/>
      <c r="D46" s="142" t="s">
        <v>44</v>
      </c>
      <c r="E46" s="584"/>
      <c r="F46" s="613"/>
      <c r="G46" s="590"/>
      <c r="H46" s="620"/>
      <c r="I46" s="622"/>
      <c r="J46" s="107">
        <f t="shared" si="20"/>
        <v>0</v>
      </c>
      <c r="K46" s="102">
        <f t="shared" si="20"/>
        <v>0</v>
      </c>
      <c r="L46" s="102">
        <f t="shared" si="20"/>
        <v>0</v>
      </c>
      <c r="M46" s="102">
        <f t="shared" si="20"/>
        <v>0</v>
      </c>
      <c r="N46" s="102">
        <f t="shared" si="20"/>
        <v>0</v>
      </c>
      <c r="O46" s="102">
        <f t="shared" si="20"/>
        <v>0</v>
      </c>
      <c r="P46" s="102">
        <f t="shared" si="20"/>
        <v>0</v>
      </c>
      <c r="Q46" s="102">
        <f t="shared" si="21"/>
        <v>0</v>
      </c>
      <c r="R46" s="620"/>
      <c r="S46" s="613"/>
      <c r="T46" s="600"/>
      <c r="U46" s="584"/>
      <c r="V46" s="596"/>
      <c r="W46" s="713"/>
      <c r="X46" s="404">
        <f>X45*1.1</f>
        <v>295745.04575000005</v>
      </c>
      <c r="Y46" s="715"/>
      <c r="AC46" s="469"/>
      <c r="AE46" s="469"/>
    </row>
    <row r="47" spans="1:32" ht="18" customHeight="1" x14ac:dyDescent="0.25">
      <c r="A47" s="638" t="s">
        <v>8</v>
      </c>
      <c r="B47" s="633" t="s">
        <v>12</v>
      </c>
      <c r="C47" s="646" t="s">
        <v>24</v>
      </c>
      <c r="D47" s="76" t="s">
        <v>45</v>
      </c>
      <c r="E47" s="583">
        <v>1000</v>
      </c>
      <c r="F47" s="614"/>
      <c r="G47" s="589">
        <v>1580</v>
      </c>
      <c r="H47" s="643">
        <v>300</v>
      </c>
      <c r="I47" s="649">
        <v>800</v>
      </c>
      <c r="J47" s="107">
        <f t="shared" si="20"/>
        <v>60</v>
      </c>
      <c r="K47" s="102">
        <f t="shared" si="20"/>
        <v>32.5</v>
      </c>
      <c r="L47" s="102">
        <f t="shared" si="20"/>
        <v>42.5</v>
      </c>
      <c r="M47" s="102">
        <f t="shared" si="20"/>
        <v>57.5</v>
      </c>
      <c r="N47" s="102">
        <f t="shared" si="20"/>
        <v>85</v>
      </c>
      <c r="O47" s="102">
        <f t="shared" si="20"/>
        <v>100</v>
      </c>
      <c r="P47" s="102">
        <f t="shared" si="20"/>
        <v>0</v>
      </c>
      <c r="Q47" s="102">
        <f t="shared" si="21"/>
        <v>377.5</v>
      </c>
      <c r="R47" s="637">
        <f t="shared" ref="R47" si="24">Q47+Q48</f>
        <v>377.5</v>
      </c>
      <c r="S47" s="614"/>
      <c r="T47" s="599">
        <v>500</v>
      </c>
      <c r="U47" s="583">
        <v>0</v>
      </c>
      <c r="V47" s="601">
        <f>E47+F47+G47+H47+I47+R47+S47+T47+U47</f>
        <v>4557.5</v>
      </c>
      <c r="W47" s="716">
        <f>V47*44.39</f>
        <v>202307.42499999999</v>
      </c>
      <c r="X47" s="395">
        <f>W47</f>
        <v>202307.42499999999</v>
      </c>
      <c r="Y47" s="717">
        <f t="shared" ref="Y47" si="25">X48/12</f>
        <v>16858.952083333334</v>
      </c>
      <c r="AA47" s="71"/>
      <c r="AB47" s="71"/>
      <c r="AC47" s="469"/>
      <c r="AE47" s="469"/>
    </row>
    <row r="48" spans="1:32" ht="18" customHeight="1" x14ac:dyDescent="0.25">
      <c r="A48" s="639"/>
      <c r="B48" s="634"/>
      <c r="C48" s="631"/>
      <c r="D48" s="142" t="s">
        <v>44</v>
      </c>
      <c r="E48" s="584"/>
      <c r="F48" s="613"/>
      <c r="G48" s="590"/>
      <c r="H48" s="620"/>
      <c r="I48" s="622"/>
      <c r="J48" s="107">
        <f t="shared" si="20"/>
        <v>0</v>
      </c>
      <c r="K48" s="102">
        <f t="shared" si="20"/>
        <v>0</v>
      </c>
      <c r="L48" s="102">
        <f t="shared" si="20"/>
        <v>0</v>
      </c>
      <c r="M48" s="102">
        <f t="shared" si="20"/>
        <v>0</v>
      </c>
      <c r="N48" s="102">
        <f t="shared" si="20"/>
        <v>0</v>
      </c>
      <c r="O48" s="102">
        <f t="shared" si="20"/>
        <v>0</v>
      </c>
      <c r="P48" s="102">
        <f t="shared" si="20"/>
        <v>0</v>
      </c>
      <c r="Q48" s="102">
        <f t="shared" si="21"/>
        <v>0</v>
      </c>
      <c r="R48" s="620"/>
      <c r="S48" s="613"/>
      <c r="T48" s="600"/>
      <c r="U48" s="584"/>
      <c r="V48" s="596"/>
      <c r="W48" s="713"/>
      <c r="X48" s="405">
        <f>X47</f>
        <v>202307.42499999999</v>
      </c>
      <c r="Y48" s="715"/>
      <c r="AC48" s="469"/>
      <c r="AE48" s="469"/>
    </row>
    <row r="49" spans="1:29" ht="15.75" thickBot="1" x14ac:dyDescent="0.3">
      <c r="A49" s="80"/>
      <c r="B49" s="593" t="s">
        <v>15</v>
      </c>
      <c r="C49" s="594"/>
      <c r="D49" s="595"/>
      <c r="E49" s="73">
        <f>SUM(E43:E47)</f>
        <v>2550</v>
      </c>
      <c r="F49" s="87">
        <f t="shared" ref="F49:I49" si="26">SUM(F43:F47)</f>
        <v>0</v>
      </c>
      <c r="G49" s="87">
        <f t="shared" si="26"/>
        <v>7146</v>
      </c>
      <c r="H49" s="72">
        <f t="shared" si="26"/>
        <v>1600</v>
      </c>
      <c r="I49" s="42">
        <f t="shared" si="26"/>
        <v>2400</v>
      </c>
      <c r="J49" s="249">
        <f>SUM(J43:J48)</f>
        <v>177.5</v>
      </c>
      <c r="K49" s="250">
        <f t="shared" ref="K49:P49" si="27">SUM(K43:K48)</f>
        <v>100</v>
      </c>
      <c r="L49" s="250">
        <f t="shared" si="27"/>
        <v>105</v>
      </c>
      <c r="M49" s="250">
        <f t="shared" si="27"/>
        <v>177.5</v>
      </c>
      <c r="N49" s="250">
        <f t="shared" si="27"/>
        <v>245</v>
      </c>
      <c r="O49" s="250">
        <f t="shared" si="27"/>
        <v>280</v>
      </c>
      <c r="P49" s="250">
        <f t="shared" si="27"/>
        <v>390</v>
      </c>
      <c r="Q49" s="205">
        <f t="shared" ref="Q49" si="28">SUM(J49:P49)</f>
        <v>1475</v>
      </c>
      <c r="R49" s="72">
        <f>SUM(R43:R48)</f>
        <v>1475</v>
      </c>
      <c r="S49" s="42"/>
      <c r="T49" s="42">
        <f t="shared" ref="T49:Y49" si="29">SUM(T43:T47)</f>
        <v>1500</v>
      </c>
      <c r="U49" s="73">
        <f t="shared" si="29"/>
        <v>0</v>
      </c>
      <c r="V49" s="73">
        <f>SUM(V43:V48)</f>
        <v>16671</v>
      </c>
      <c r="W49" s="396">
        <f>SUM(W43:W48)</f>
        <v>740025.69</v>
      </c>
      <c r="X49" s="43">
        <f>SUM(X47+X45+X43)</f>
        <v>740025.69</v>
      </c>
      <c r="Y49" s="72">
        <f t="shared" si="29"/>
        <v>61668.80750000001</v>
      </c>
    </row>
    <row r="50" spans="1:29" ht="14.25" customHeight="1" x14ac:dyDescent="0.25">
      <c r="A50" s="650" t="s">
        <v>9</v>
      </c>
      <c r="B50" s="651" t="s">
        <v>140</v>
      </c>
      <c r="C50" s="630" t="s">
        <v>6</v>
      </c>
      <c r="D50" s="77" t="s">
        <v>45</v>
      </c>
      <c r="E50" s="653">
        <v>700</v>
      </c>
      <c r="F50" s="702"/>
      <c r="G50" s="589">
        <v>5000</v>
      </c>
      <c r="H50" s="658">
        <v>2000</v>
      </c>
      <c r="I50" s="659">
        <v>750</v>
      </c>
      <c r="J50" s="199">
        <f t="shared" ref="J50:P55" si="30">J12*2.5</f>
        <v>30</v>
      </c>
      <c r="K50" s="145">
        <f t="shared" si="30"/>
        <v>30</v>
      </c>
      <c r="L50" s="145">
        <f t="shared" si="30"/>
        <v>47.5</v>
      </c>
      <c r="M50" s="145">
        <f t="shared" si="30"/>
        <v>37.5</v>
      </c>
      <c r="N50" s="145">
        <f t="shared" si="30"/>
        <v>45</v>
      </c>
      <c r="O50" s="145">
        <f t="shared" si="30"/>
        <v>12.5</v>
      </c>
      <c r="P50" s="145">
        <f t="shared" si="30"/>
        <v>0</v>
      </c>
      <c r="Q50" s="145">
        <f>SUM(J50:P50)</f>
        <v>202.5</v>
      </c>
      <c r="R50" s="637">
        <f>Q50+Q51</f>
        <v>202.5</v>
      </c>
      <c r="S50" s="625">
        <v>185</v>
      </c>
      <c r="T50" s="625">
        <v>500</v>
      </c>
      <c r="U50" s="602">
        <v>0</v>
      </c>
      <c r="V50" s="596">
        <f>E50+F50+G50+H50+I50+R50+S50+T50+U50</f>
        <v>9337.5</v>
      </c>
      <c r="W50" s="718">
        <f>V50*44.39</f>
        <v>414491.625</v>
      </c>
      <c r="X50" s="397"/>
      <c r="Y50" s="719">
        <f>W50/12</f>
        <v>34540.96875</v>
      </c>
    </row>
    <row r="51" spans="1:29" ht="14.25" customHeight="1" x14ac:dyDescent="0.25">
      <c r="A51" s="639"/>
      <c r="B51" s="652"/>
      <c r="C51" s="631"/>
      <c r="D51" s="142" t="s">
        <v>44</v>
      </c>
      <c r="E51" s="584"/>
      <c r="F51" s="592"/>
      <c r="G51" s="590"/>
      <c r="H51" s="618"/>
      <c r="I51" s="627"/>
      <c r="J51" s="107">
        <f t="shared" si="30"/>
        <v>0</v>
      </c>
      <c r="K51" s="102">
        <f t="shared" si="30"/>
        <v>0</v>
      </c>
      <c r="L51" s="102">
        <f t="shared" si="30"/>
        <v>0</v>
      </c>
      <c r="M51" s="102">
        <f t="shared" si="30"/>
        <v>0</v>
      </c>
      <c r="N51" s="102">
        <f t="shared" si="30"/>
        <v>0</v>
      </c>
      <c r="O51" s="102">
        <f t="shared" si="30"/>
        <v>0</v>
      </c>
      <c r="P51" s="102">
        <f t="shared" si="30"/>
        <v>0</v>
      </c>
      <c r="Q51" s="102">
        <f t="shared" ref="Q51:Q55" si="31">SUM(J51:P51)</f>
        <v>0</v>
      </c>
      <c r="R51" s="637"/>
      <c r="S51" s="584"/>
      <c r="T51" s="584"/>
      <c r="U51" s="603"/>
      <c r="V51" s="585"/>
      <c r="W51" s="713"/>
      <c r="X51" s="397">
        <f t="shared" ref="X51:X54" si="32">W50</f>
        <v>414491.625</v>
      </c>
      <c r="Y51" s="717"/>
    </row>
    <row r="52" spans="1:29" ht="14.25" customHeight="1" x14ac:dyDescent="0.25">
      <c r="A52" s="638" t="s">
        <v>11</v>
      </c>
      <c r="B52" s="655" t="s">
        <v>198</v>
      </c>
      <c r="C52" s="646" t="s">
        <v>6</v>
      </c>
      <c r="D52" s="75" t="s">
        <v>45</v>
      </c>
      <c r="E52" s="583">
        <v>1000</v>
      </c>
      <c r="F52" s="656">
        <v>1200</v>
      </c>
      <c r="G52" s="589">
        <v>5000</v>
      </c>
      <c r="H52" s="617">
        <v>2000</v>
      </c>
      <c r="I52" s="626">
        <v>60</v>
      </c>
      <c r="J52" s="107">
        <f t="shared" si="30"/>
        <v>32.5</v>
      </c>
      <c r="K52" s="102">
        <f t="shared" si="30"/>
        <v>5</v>
      </c>
      <c r="L52" s="102">
        <f t="shared" si="30"/>
        <v>20</v>
      </c>
      <c r="M52" s="102">
        <f t="shared" si="30"/>
        <v>40</v>
      </c>
      <c r="N52" s="102">
        <f t="shared" si="30"/>
        <v>70</v>
      </c>
      <c r="O52" s="102">
        <f t="shared" si="30"/>
        <v>0</v>
      </c>
      <c r="P52" s="102">
        <f t="shared" si="30"/>
        <v>0</v>
      </c>
      <c r="Q52" s="102">
        <f t="shared" si="31"/>
        <v>167.5</v>
      </c>
      <c r="R52" s="643">
        <f t="shared" ref="R52" si="33">Q52+Q53</f>
        <v>167.5</v>
      </c>
      <c r="S52" s="583">
        <v>185</v>
      </c>
      <c r="T52" s="583">
        <v>750</v>
      </c>
      <c r="U52" s="583">
        <v>250</v>
      </c>
      <c r="V52" s="585">
        <f>E52+F52+G52+H52+I52+R52+S52+T52+U52</f>
        <v>10612.5</v>
      </c>
      <c r="W52" s="713">
        <f>V52*44.39</f>
        <v>471088.875</v>
      </c>
      <c r="X52" s="397">
        <f t="shared" si="32"/>
        <v>0</v>
      </c>
      <c r="Y52" s="719">
        <f t="shared" ref="Y52" si="34">W52/12</f>
        <v>39257.40625</v>
      </c>
    </row>
    <row r="53" spans="1:29" ht="14.25" customHeight="1" x14ac:dyDescent="0.25">
      <c r="A53" s="639"/>
      <c r="B53" s="652"/>
      <c r="C53" s="631"/>
      <c r="D53" s="142" t="s">
        <v>44</v>
      </c>
      <c r="E53" s="584"/>
      <c r="F53" s="657"/>
      <c r="G53" s="590"/>
      <c r="H53" s="618"/>
      <c r="I53" s="627"/>
      <c r="J53" s="107">
        <f t="shared" si="30"/>
        <v>0</v>
      </c>
      <c r="K53" s="102">
        <f t="shared" si="30"/>
        <v>0</v>
      </c>
      <c r="L53" s="102">
        <f t="shared" si="30"/>
        <v>0</v>
      </c>
      <c r="M53" s="102">
        <f t="shared" si="30"/>
        <v>0</v>
      </c>
      <c r="N53" s="102">
        <f t="shared" si="30"/>
        <v>0</v>
      </c>
      <c r="O53" s="102">
        <f t="shared" si="30"/>
        <v>0</v>
      </c>
      <c r="P53" s="102">
        <f t="shared" si="30"/>
        <v>0</v>
      </c>
      <c r="Q53" s="102">
        <f t="shared" si="31"/>
        <v>0</v>
      </c>
      <c r="R53" s="620"/>
      <c r="S53" s="584"/>
      <c r="T53" s="584"/>
      <c r="U53" s="584"/>
      <c r="V53" s="585"/>
      <c r="W53" s="713"/>
      <c r="X53" s="397">
        <f t="shared" si="32"/>
        <v>471088.875</v>
      </c>
      <c r="Y53" s="717"/>
    </row>
    <row r="54" spans="1:29" ht="14.25" customHeight="1" x14ac:dyDescent="0.25">
      <c r="A54" s="638" t="s">
        <v>13</v>
      </c>
      <c r="B54" s="615" t="s">
        <v>167</v>
      </c>
      <c r="C54" s="628" t="s">
        <v>6</v>
      </c>
      <c r="D54" s="78" t="s">
        <v>45</v>
      </c>
      <c r="E54" s="583">
        <v>850</v>
      </c>
      <c r="F54" s="591"/>
      <c r="G54" s="589">
        <v>5000</v>
      </c>
      <c r="H54" s="617">
        <v>2000</v>
      </c>
      <c r="I54" s="626">
        <v>250</v>
      </c>
      <c r="J54" s="107">
        <f t="shared" si="30"/>
        <v>55</v>
      </c>
      <c r="K54" s="102">
        <f t="shared" si="30"/>
        <v>0</v>
      </c>
      <c r="L54" s="102">
        <f t="shared" si="30"/>
        <v>65</v>
      </c>
      <c r="M54" s="102">
        <f t="shared" si="30"/>
        <v>55</v>
      </c>
      <c r="N54" s="102">
        <f t="shared" si="30"/>
        <v>70</v>
      </c>
      <c r="O54" s="102">
        <f t="shared" si="30"/>
        <v>55</v>
      </c>
      <c r="P54" s="102">
        <f t="shared" si="30"/>
        <v>85</v>
      </c>
      <c r="Q54" s="102">
        <f t="shared" si="31"/>
        <v>385</v>
      </c>
      <c r="R54" s="637">
        <f t="shared" ref="R54" si="35">Q54+Q55</f>
        <v>385</v>
      </c>
      <c r="S54" s="583">
        <v>185</v>
      </c>
      <c r="T54" s="583">
        <v>750</v>
      </c>
      <c r="U54" s="583">
        <v>250</v>
      </c>
      <c r="V54" s="585">
        <f>E54+F54+G54+H54+I54+R54+S54+T54+U54</f>
        <v>9670</v>
      </c>
      <c r="W54" s="716">
        <f>V54*44.39</f>
        <v>429251.3</v>
      </c>
      <c r="X54" s="397">
        <f t="shared" si="32"/>
        <v>0</v>
      </c>
      <c r="Y54" s="719">
        <f t="shared" ref="Y54" si="36">W54/12</f>
        <v>35770.941666666666</v>
      </c>
      <c r="AB54" s="71"/>
      <c r="AC54" s="469"/>
    </row>
    <row r="55" spans="1:29" ht="14.25" customHeight="1" x14ac:dyDescent="0.25">
      <c r="A55" s="639"/>
      <c r="B55" s="616"/>
      <c r="C55" s="629"/>
      <c r="D55" s="142" t="s">
        <v>44</v>
      </c>
      <c r="E55" s="584"/>
      <c r="F55" s="592"/>
      <c r="G55" s="590"/>
      <c r="H55" s="618"/>
      <c r="I55" s="627"/>
      <c r="J55" s="107">
        <f t="shared" si="30"/>
        <v>0</v>
      </c>
      <c r="K55" s="102">
        <f t="shared" si="30"/>
        <v>0</v>
      </c>
      <c r="L55" s="102">
        <f t="shared" si="30"/>
        <v>0</v>
      </c>
      <c r="M55" s="102">
        <f t="shared" si="30"/>
        <v>0</v>
      </c>
      <c r="N55" s="102">
        <f t="shared" si="30"/>
        <v>0</v>
      </c>
      <c r="O55" s="102">
        <f t="shared" si="30"/>
        <v>0</v>
      </c>
      <c r="P55" s="102">
        <f t="shared" si="30"/>
        <v>0</v>
      </c>
      <c r="Q55" s="102">
        <f t="shared" si="31"/>
        <v>0</v>
      </c>
      <c r="R55" s="620"/>
      <c r="S55" s="584"/>
      <c r="T55" s="584"/>
      <c r="U55" s="584"/>
      <c r="V55" s="585"/>
      <c r="W55" s="713"/>
      <c r="X55" s="397">
        <f>W54</f>
        <v>429251.3</v>
      </c>
      <c r="Y55" s="717"/>
    </row>
    <row r="56" spans="1:29" ht="15.75" thickBot="1" x14ac:dyDescent="0.3">
      <c r="A56" s="80"/>
      <c r="B56" s="593" t="s">
        <v>15</v>
      </c>
      <c r="C56" s="594"/>
      <c r="D56" s="595"/>
      <c r="E56" s="73">
        <f>SUM(E50:E54)</f>
        <v>2550</v>
      </c>
      <c r="F56" s="73">
        <f>SUM(F50:F54)</f>
        <v>1200</v>
      </c>
      <c r="G56" s="87">
        <f t="shared" ref="G56:I56" si="37">SUM(G50:G54)</f>
        <v>15000</v>
      </c>
      <c r="H56" s="72">
        <f t="shared" si="37"/>
        <v>6000</v>
      </c>
      <c r="I56" s="42">
        <f t="shared" si="37"/>
        <v>1060</v>
      </c>
      <c r="J56" s="143">
        <f>SUM(J50:J55)</f>
        <v>117.5</v>
      </c>
      <c r="K56" s="144">
        <f t="shared" ref="K56" si="38">SUM(K50:K55)</f>
        <v>35</v>
      </c>
      <c r="L56" s="144">
        <f t="shared" ref="L56" si="39">SUM(L50:L55)</f>
        <v>132.5</v>
      </c>
      <c r="M56" s="144">
        <f t="shared" ref="M56" si="40">SUM(M50:M55)</f>
        <v>132.5</v>
      </c>
      <c r="N56" s="144">
        <f t="shared" ref="N56" si="41">SUM(N50:N55)</f>
        <v>185</v>
      </c>
      <c r="O56" s="144">
        <f t="shared" ref="O56" si="42">SUM(O50:O55)</f>
        <v>67.5</v>
      </c>
      <c r="P56" s="144">
        <f t="shared" ref="P56" si="43">SUM(P50:P55)</f>
        <v>85</v>
      </c>
      <c r="Q56" s="204">
        <f t="shared" ref="Q56" si="44">SUM(J56:P56)</f>
        <v>755</v>
      </c>
      <c r="R56" s="72">
        <f>SUM(R50:R55)</f>
        <v>755</v>
      </c>
      <c r="S56" s="72">
        <f>SUM(S50:S55)</f>
        <v>555</v>
      </c>
      <c r="T56" s="42">
        <f t="shared" ref="T56:Y56" si="45">SUM(T50:T54)</f>
        <v>2000</v>
      </c>
      <c r="U56" s="73">
        <f t="shared" si="45"/>
        <v>500</v>
      </c>
      <c r="V56" s="73">
        <f>SUM(V50:V55)</f>
        <v>29620</v>
      </c>
      <c r="W56" s="87">
        <f t="shared" si="45"/>
        <v>1314831.8</v>
      </c>
      <c r="X56" s="43">
        <f>X55+X53+X51</f>
        <v>1314831.8</v>
      </c>
      <c r="Y56" s="72">
        <f t="shared" si="45"/>
        <v>109569.31666666667</v>
      </c>
    </row>
    <row r="57" spans="1:29" ht="14.25" customHeight="1" x14ac:dyDescent="0.25">
      <c r="A57" s="650" t="s">
        <v>20</v>
      </c>
      <c r="B57" s="651" t="s">
        <v>207</v>
      </c>
      <c r="C57" s="630" t="s">
        <v>6</v>
      </c>
      <c r="D57" s="77" t="s">
        <v>45</v>
      </c>
      <c r="E57" s="653">
        <v>850</v>
      </c>
      <c r="F57" s="644"/>
      <c r="G57" s="641">
        <v>2200</v>
      </c>
      <c r="H57" s="619">
        <v>2000</v>
      </c>
      <c r="I57" s="621">
        <v>60</v>
      </c>
      <c r="J57" s="199">
        <f t="shared" ref="J57:P58" si="46">J19*2.5</f>
        <v>0</v>
      </c>
      <c r="K57" s="145">
        <f t="shared" si="46"/>
        <v>0</v>
      </c>
      <c r="L57" s="145">
        <f t="shared" si="46"/>
        <v>0</v>
      </c>
      <c r="M57" s="145">
        <f t="shared" si="46"/>
        <v>0</v>
      </c>
      <c r="N57" s="145">
        <f t="shared" si="46"/>
        <v>0</v>
      </c>
      <c r="O57" s="145">
        <f t="shared" si="46"/>
        <v>0</v>
      </c>
      <c r="P57" s="145">
        <f t="shared" si="46"/>
        <v>0</v>
      </c>
      <c r="Q57" s="101">
        <f>SUM(J57:P57)</f>
        <v>0</v>
      </c>
      <c r="R57" s="620">
        <f>Q57+Q58</f>
        <v>410</v>
      </c>
      <c r="S57" s="625">
        <v>185</v>
      </c>
      <c r="T57" s="624">
        <v>500</v>
      </c>
      <c r="U57" s="625">
        <v>250</v>
      </c>
      <c r="V57" s="585">
        <f>E57+F57+G57+H57+I57+R57+S57+T57+U57</f>
        <v>6455</v>
      </c>
      <c r="W57" s="718">
        <f>V57*44.39</f>
        <v>286537.45</v>
      </c>
      <c r="X57" s="393">
        <f>W61/2</f>
        <v>249638.26250000001</v>
      </c>
      <c r="Y57" s="720">
        <f>X58/12</f>
        <v>22883.507395833338</v>
      </c>
      <c r="AA57" s="504"/>
      <c r="AB57" s="504"/>
      <c r="AC57" s="504"/>
    </row>
    <row r="58" spans="1:29" ht="14.25" customHeight="1" x14ac:dyDescent="0.25">
      <c r="A58" s="639"/>
      <c r="B58" s="652"/>
      <c r="C58" s="631"/>
      <c r="D58" s="142" t="s">
        <v>44</v>
      </c>
      <c r="E58" s="584"/>
      <c r="F58" s="645"/>
      <c r="G58" s="642"/>
      <c r="H58" s="620"/>
      <c r="I58" s="622"/>
      <c r="J58" s="107">
        <f>J20*2.5</f>
        <v>30</v>
      </c>
      <c r="K58" s="102">
        <f t="shared" si="46"/>
        <v>30</v>
      </c>
      <c r="L58" s="102">
        <f t="shared" si="46"/>
        <v>30</v>
      </c>
      <c r="M58" s="102">
        <f t="shared" si="46"/>
        <v>30</v>
      </c>
      <c r="N58" s="102">
        <f t="shared" si="46"/>
        <v>30</v>
      </c>
      <c r="O58" s="102">
        <f t="shared" si="46"/>
        <v>35</v>
      </c>
      <c r="P58" s="102">
        <f t="shared" si="46"/>
        <v>225</v>
      </c>
      <c r="Q58" s="101">
        <f t="shared" ref="Q58:Q60" si="47">SUM(J58:P58)</f>
        <v>410</v>
      </c>
      <c r="R58" s="623"/>
      <c r="S58" s="584"/>
      <c r="T58" s="600"/>
      <c r="U58" s="584"/>
      <c r="V58" s="585"/>
      <c r="W58" s="713"/>
      <c r="X58" s="398">
        <f>X57*1.1</f>
        <v>274602.08875000005</v>
      </c>
      <c r="Y58" s="717"/>
      <c r="AA58" s="504"/>
      <c r="AB58" s="504"/>
      <c r="AC58" s="504"/>
    </row>
    <row r="59" spans="1:29" s="71" customFormat="1" ht="14.25" customHeight="1" x14ac:dyDescent="0.25">
      <c r="A59" s="638" t="s">
        <v>21</v>
      </c>
      <c r="B59" s="633" t="s">
        <v>5</v>
      </c>
      <c r="C59" s="646" t="s">
        <v>16</v>
      </c>
      <c r="D59" s="75" t="s">
        <v>45</v>
      </c>
      <c r="E59" s="583"/>
      <c r="F59" s="647"/>
      <c r="G59" s="641">
        <v>2200</v>
      </c>
      <c r="H59" s="643">
        <v>1500</v>
      </c>
      <c r="I59" s="649">
        <v>60</v>
      </c>
      <c r="J59" s="517">
        <f t="shared" ref="J59:P59" si="48">J19*2.5</f>
        <v>0</v>
      </c>
      <c r="K59" s="102">
        <f t="shared" si="48"/>
        <v>0</v>
      </c>
      <c r="L59" s="102">
        <f t="shared" si="48"/>
        <v>0</v>
      </c>
      <c r="M59" s="102">
        <f t="shared" si="48"/>
        <v>0</v>
      </c>
      <c r="N59" s="102">
        <f t="shared" si="48"/>
        <v>0</v>
      </c>
      <c r="O59" s="102">
        <f t="shared" si="48"/>
        <v>0</v>
      </c>
      <c r="P59" s="518">
        <f t="shared" si="48"/>
        <v>0</v>
      </c>
      <c r="Q59" s="101">
        <f t="shared" ref="Q59" si="49">SUM(J59:P59)</f>
        <v>0</v>
      </c>
      <c r="R59" s="623">
        <f t="shared" ref="R59" si="50">Q59+Q60</f>
        <v>147.5</v>
      </c>
      <c r="S59" s="583">
        <v>185</v>
      </c>
      <c r="T59" s="599">
        <v>500</v>
      </c>
      <c r="U59" s="583">
        <v>200</v>
      </c>
      <c r="V59" s="585">
        <f>E59+F59+G59+H59+I59+R59+S59+T59+U59</f>
        <v>4792.5</v>
      </c>
      <c r="W59" s="716">
        <f>V59*44.39</f>
        <v>212739.07500000001</v>
      </c>
      <c r="X59" s="394">
        <f>W61/2</f>
        <v>249638.26250000001</v>
      </c>
      <c r="Y59" s="719">
        <f>X60/12</f>
        <v>18722.869687500002</v>
      </c>
    </row>
    <row r="60" spans="1:29" s="71" customFormat="1" ht="14.25" customHeight="1" x14ac:dyDescent="0.25">
      <c r="A60" s="639"/>
      <c r="B60" s="634"/>
      <c r="C60" s="631"/>
      <c r="D60" s="142" t="s">
        <v>44</v>
      </c>
      <c r="E60" s="584"/>
      <c r="F60" s="648"/>
      <c r="G60" s="642"/>
      <c r="H60" s="620"/>
      <c r="I60" s="622"/>
      <c r="J60" s="517">
        <f>J22*2.5</f>
        <v>17.5</v>
      </c>
      <c r="K60" s="102">
        <f t="shared" ref="K60:P60" si="51">K22*2.5</f>
        <v>15</v>
      </c>
      <c r="L60" s="102">
        <f t="shared" si="51"/>
        <v>30</v>
      </c>
      <c r="M60" s="102">
        <f t="shared" si="51"/>
        <v>32.5</v>
      </c>
      <c r="N60" s="102">
        <f t="shared" si="51"/>
        <v>52.5</v>
      </c>
      <c r="O60" s="102">
        <f t="shared" si="51"/>
        <v>0</v>
      </c>
      <c r="P60" s="518">
        <f t="shared" si="51"/>
        <v>0</v>
      </c>
      <c r="Q60" s="101">
        <f t="shared" si="47"/>
        <v>147.5</v>
      </c>
      <c r="R60" s="623"/>
      <c r="S60" s="584"/>
      <c r="T60" s="600"/>
      <c r="U60" s="584"/>
      <c r="V60" s="585"/>
      <c r="W60" s="713"/>
      <c r="X60" s="398">
        <f>X59*0.9</f>
        <v>224674.43625000003</v>
      </c>
      <c r="Y60" s="717"/>
    </row>
    <row r="61" spans="1:29" ht="15.75" thickBot="1" x14ac:dyDescent="0.3">
      <c r="A61" s="80"/>
      <c r="B61" s="593" t="s">
        <v>15</v>
      </c>
      <c r="C61" s="594"/>
      <c r="D61" s="595"/>
      <c r="E61" s="73">
        <f t="shared" ref="E61:P61" si="52">SUM(E57:E60)</f>
        <v>850</v>
      </c>
      <c r="F61" s="143">
        <f t="shared" si="52"/>
        <v>0</v>
      </c>
      <c r="G61" s="143">
        <f t="shared" si="52"/>
        <v>4400</v>
      </c>
      <c r="H61" s="72">
        <f t="shared" si="52"/>
        <v>3500</v>
      </c>
      <c r="I61" s="42">
        <f t="shared" si="52"/>
        <v>120</v>
      </c>
      <c r="J61" s="143">
        <f t="shared" si="52"/>
        <v>47.5</v>
      </c>
      <c r="K61" s="144">
        <f t="shared" si="52"/>
        <v>45</v>
      </c>
      <c r="L61" s="144">
        <f t="shared" si="52"/>
        <v>60</v>
      </c>
      <c r="M61" s="144">
        <f t="shared" si="52"/>
        <v>62.5</v>
      </c>
      <c r="N61" s="144">
        <f t="shared" si="52"/>
        <v>82.5</v>
      </c>
      <c r="O61" s="144">
        <f t="shared" si="52"/>
        <v>35</v>
      </c>
      <c r="P61" s="144">
        <f t="shared" si="52"/>
        <v>225</v>
      </c>
      <c r="Q61" s="204">
        <f t="shared" ref="Q61:Q63" si="53">SUM(J61:P61)</f>
        <v>557.5</v>
      </c>
      <c r="R61" s="72">
        <f t="shared" ref="R61:W61" si="54">SUM(R57:R60)</f>
        <v>557.5</v>
      </c>
      <c r="S61" s="72">
        <f t="shared" si="54"/>
        <v>370</v>
      </c>
      <c r="T61" s="42">
        <f t="shared" si="54"/>
        <v>1000</v>
      </c>
      <c r="U61" s="73">
        <f t="shared" si="54"/>
        <v>450</v>
      </c>
      <c r="V61" s="73">
        <f t="shared" si="54"/>
        <v>11247.5</v>
      </c>
      <c r="W61" s="87">
        <f t="shared" si="54"/>
        <v>499276.52500000002</v>
      </c>
      <c r="X61" s="43">
        <f>X60+X58</f>
        <v>499276.52500000008</v>
      </c>
      <c r="Y61" s="72">
        <f>SUM(Y57:Y60)</f>
        <v>41606.37708333334</v>
      </c>
    </row>
    <row r="62" spans="1:29" s="71" customFormat="1" x14ac:dyDescent="0.25">
      <c r="A62" s="638" t="s">
        <v>42</v>
      </c>
      <c r="B62" s="633" t="s">
        <v>204</v>
      </c>
      <c r="C62" s="630" t="s">
        <v>16</v>
      </c>
      <c r="D62" s="75" t="s">
        <v>45</v>
      </c>
      <c r="E62" s="640">
        <v>700</v>
      </c>
      <c r="F62" s="591"/>
      <c r="G62" s="641">
        <v>1200</v>
      </c>
      <c r="H62" s="643">
        <v>1000</v>
      </c>
      <c r="I62" s="599">
        <v>220</v>
      </c>
      <c r="J62" s="199">
        <f t="shared" ref="J62:P63" si="55">J26*2.5</f>
        <v>0</v>
      </c>
      <c r="K62" s="145">
        <f t="shared" si="55"/>
        <v>0</v>
      </c>
      <c r="L62" s="145">
        <f t="shared" si="55"/>
        <v>0</v>
      </c>
      <c r="M62" s="145">
        <f t="shared" si="55"/>
        <v>0</v>
      </c>
      <c r="N62" s="145">
        <f t="shared" si="55"/>
        <v>0</v>
      </c>
      <c r="O62" s="145">
        <f t="shared" si="55"/>
        <v>0</v>
      </c>
      <c r="P62" s="145">
        <f t="shared" si="55"/>
        <v>0</v>
      </c>
      <c r="Q62" s="145">
        <f t="shared" si="53"/>
        <v>0</v>
      </c>
      <c r="R62" s="624">
        <f t="shared" ref="R62" si="56">Q62+Q63</f>
        <v>145</v>
      </c>
      <c r="S62" s="632"/>
      <c r="T62" s="583">
        <v>500</v>
      </c>
      <c r="U62" s="583"/>
      <c r="V62" s="585">
        <f>E62+F62+G62+H62+I62+R62+S62+T62+U62</f>
        <v>3765</v>
      </c>
      <c r="W62" s="718">
        <f>V62*44.39</f>
        <v>167128.35</v>
      </c>
      <c r="X62" s="395"/>
      <c r="Y62" s="719">
        <f>W62/12</f>
        <v>13927.362500000001</v>
      </c>
    </row>
    <row r="63" spans="1:29" s="71" customFormat="1" ht="15" customHeight="1" x14ac:dyDescent="0.25">
      <c r="A63" s="639"/>
      <c r="B63" s="634"/>
      <c r="C63" s="631"/>
      <c r="D63" s="142" t="s">
        <v>44</v>
      </c>
      <c r="E63" s="603"/>
      <c r="F63" s="592"/>
      <c r="G63" s="642"/>
      <c r="H63" s="620"/>
      <c r="I63" s="600"/>
      <c r="J63" s="107">
        <f t="shared" si="55"/>
        <v>47.5</v>
      </c>
      <c r="K63" s="102">
        <f t="shared" si="55"/>
        <v>0</v>
      </c>
      <c r="L63" s="102">
        <f t="shared" si="55"/>
        <v>0</v>
      </c>
      <c r="M63" s="102">
        <f t="shared" si="55"/>
        <v>0</v>
      </c>
      <c r="N63" s="102">
        <f t="shared" si="55"/>
        <v>30</v>
      </c>
      <c r="O63" s="102">
        <f t="shared" si="55"/>
        <v>30</v>
      </c>
      <c r="P63" s="102">
        <f t="shared" si="55"/>
        <v>37.5</v>
      </c>
      <c r="Q63" s="102">
        <f t="shared" si="53"/>
        <v>145</v>
      </c>
      <c r="R63" s="600"/>
      <c r="S63" s="613"/>
      <c r="T63" s="584"/>
      <c r="U63" s="584"/>
      <c r="V63" s="585"/>
      <c r="W63" s="713"/>
      <c r="X63" s="397">
        <f>W62</f>
        <v>167128.35</v>
      </c>
      <c r="Y63" s="717"/>
    </row>
    <row r="64" spans="1:29" ht="15" customHeight="1" thickBot="1" x14ac:dyDescent="0.3">
      <c r="A64" s="80"/>
      <c r="B64" s="593" t="s">
        <v>15</v>
      </c>
      <c r="C64" s="594"/>
      <c r="D64" s="595"/>
      <c r="E64" s="87">
        <f t="shared" ref="E64:V64" si="57">SUM(E62:E63)</f>
        <v>700</v>
      </c>
      <c r="F64" s="87">
        <f t="shared" si="57"/>
        <v>0</v>
      </c>
      <c r="G64" s="87">
        <f t="shared" si="57"/>
        <v>1200</v>
      </c>
      <c r="H64" s="72">
        <f t="shared" si="57"/>
        <v>1000</v>
      </c>
      <c r="I64" s="43">
        <f t="shared" si="57"/>
        <v>220</v>
      </c>
      <c r="J64" s="143">
        <f t="shared" si="57"/>
        <v>47.5</v>
      </c>
      <c r="K64" s="144">
        <f t="shared" si="57"/>
        <v>0</v>
      </c>
      <c r="L64" s="144">
        <f t="shared" si="57"/>
        <v>0</v>
      </c>
      <c r="M64" s="144">
        <f t="shared" si="57"/>
        <v>0</v>
      </c>
      <c r="N64" s="144">
        <f t="shared" si="57"/>
        <v>30</v>
      </c>
      <c r="O64" s="144">
        <f t="shared" si="57"/>
        <v>30</v>
      </c>
      <c r="P64" s="144">
        <f t="shared" si="57"/>
        <v>37.5</v>
      </c>
      <c r="Q64" s="144">
        <f t="shared" si="57"/>
        <v>145</v>
      </c>
      <c r="R64" s="251">
        <f t="shared" si="57"/>
        <v>145</v>
      </c>
      <c r="S64" s="251">
        <f t="shared" si="57"/>
        <v>0</v>
      </c>
      <c r="T64" s="42">
        <f t="shared" si="57"/>
        <v>500</v>
      </c>
      <c r="U64" s="42">
        <f t="shared" si="57"/>
        <v>0</v>
      </c>
      <c r="V64" s="42">
        <f t="shared" si="57"/>
        <v>3765</v>
      </c>
      <c r="W64" s="87">
        <f>W62</f>
        <v>167128.35</v>
      </c>
      <c r="X64" s="98">
        <f>SUM(X62:X63)</f>
        <v>167128.35</v>
      </c>
      <c r="Y64" s="72">
        <f>SUM(Y62:Y63)</f>
        <v>13927.362500000001</v>
      </c>
    </row>
    <row r="65" spans="1:25" ht="16.5" thickBot="1" x14ac:dyDescent="0.3">
      <c r="A65" s="81"/>
      <c r="B65" s="85" t="s">
        <v>126</v>
      </c>
      <c r="C65" s="85"/>
      <c r="D65" s="85"/>
      <c r="E65" s="86">
        <f t="shared" ref="E65:Y65" si="58">E64+E61+E56+E49</f>
        <v>6650</v>
      </c>
      <c r="F65" s="86">
        <f t="shared" si="58"/>
        <v>1200</v>
      </c>
      <c r="G65" s="90">
        <f t="shared" si="58"/>
        <v>27746</v>
      </c>
      <c r="H65" s="201">
        <f t="shared" si="58"/>
        <v>12100</v>
      </c>
      <c r="I65" s="200">
        <f t="shared" si="58"/>
        <v>3800</v>
      </c>
      <c r="J65" s="88">
        <f t="shared" si="58"/>
        <v>390</v>
      </c>
      <c r="K65" s="89">
        <f t="shared" si="58"/>
        <v>180</v>
      </c>
      <c r="L65" s="89">
        <f t="shared" si="58"/>
        <v>297.5</v>
      </c>
      <c r="M65" s="89">
        <f t="shared" si="58"/>
        <v>372.5</v>
      </c>
      <c r="N65" s="89">
        <f t="shared" si="58"/>
        <v>542.5</v>
      </c>
      <c r="O65" s="89">
        <f t="shared" si="58"/>
        <v>412.5</v>
      </c>
      <c r="P65" s="89">
        <f t="shared" si="58"/>
        <v>737.5</v>
      </c>
      <c r="Q65" s="89">
        <f t="shared" si="58"/>
        <v>2932.5</v>
      </c>
      <c r="R65" s="104">
        <f t="shared" si="58"/>
        <v>2932.5</v>
      </c>
      <c r="S65" s="104">
        <f t="shared" si="58"/>
        <v>925</v>
      </c>
      <c r="T65" s="104">
        <f t="shared" si="58"/>
        <v>5000</v>
      </c>
      <c r="U65" s="86">
        <f t="shared" si="58"/>
        <v>950</v>
      </c>
      <c r="V65" s="130">
        <f t="shared" si="58"/>
        <v>61303.5</v>
      </c>
      <c r="W65" s="90">
        <f t="shared" si="58"/>
        <v>2721262.3650000002</v>
      </c>
      <c r="X65" s="399">
        <f t="shared" si="58"/>
        <v>2721262.3650000002</v>
      </c>
      <c r="Y65" s="400">
        <f t="shared" si="58"/>
        <v>226771.86375000002</v>
      </c>
    </row>
    <row r="66" spans="1:25" ht="15.75" thickTop="1" x14ac:dyDescent="0.25"/>
  </sheetData>
  <mergeCells count="256">
    <mergeCell ref="W62:W63"/>
    <mergeCell ref="Y62:Y63"/>
    <mergeCell ref="W50:W51"/>
    <mergeCell ref="Y50:Y51"/>
    <mergeCell ref="W52:W53"/>
    <mergeCell ref="Y52:Y53"/>
    <mergeCell ref="W54:W55"/>
    <mergeCell ref="Y54:Y55"/>
    <mergeCell ref="W57:W58"/>
    <mergeCell ref="Y57:Y58"/>
    <mergeCell ref="W59:W60"/>
    <mergeCell ref="Y59:Y60"/>
    <mergeCell ref="W40:W42"/>
    <mergeCell ref="X40:X42"/>
    <mergeCell ref="Y40:Y42"/>
    <mergeCell ref="W43:W44"/>
    <mergeCell ref="Y43:Y44"/>
    <mergeCell ref="W45:W46"/>
    <mergeCell ref="Y45:Y46"/>
    <mergeCell ref="W47:W48"/>
    <mergeCell ref="Y47:Y48"/>
    <mergeCell ref="A2:A4"/>
    <mergeCell ref="B2:B4"/>
    <mergeCell ref="D2:D4"/>
    <mergeCell ref="E2:E4"/>
    <mergeCell ref="G43:G44"/>
    <mergeCell ref="G45:G46"/>
    <mergeCell ref="G47:G48"/>
    <mergeCell ref="G50:G51"/>
    <mergeCell ref="G52:G53"/>
    <mergeCell ref="F43:F44"/>
    <mergeCell ref="E40:E42"/>
    <mergeCell ref="F50:F51"/>
    <mergeCell ref="A9:A10"/>
    <mergeCell ref="A12:A13"/>
    <mergeCell ref="A14:A15"/>
    <mergeCell ref="E12:E13"/>
    <mergeCell ref="A40:A42"/>
    <mergeCell ref="A45:A46"/>
    <mergeCell ref="B45:B46"/>
    <mergeCell ref="F45:F46"/>
    <mergeCell ref="A43:A44"/>
    <mergeCell ref="B43:B44"/>
    <mergeCell ref="E16:E17"/>
    <mergeCell ref="D40:D42"/>
    <mergeCell ref="H2:R2"/>
    <mergeCell ref="R5:R6"/>
    <mergeCell ref="R7:R8"/>
    <mergeCell ref="R9:R10"/>
    <mergeCell ref="T2:T4"/>
    <mergeCell ref="U2:U4"/>
    <mergeCell ref="V2:V4"/>
    <mergeCell ref="R12:R13"/>
    <mergeCell ref="R14:R15"/>
    <mergeCell ref="V12:V13"/>
    <mergeCell ref="V14:V15"/>
    <mergeCell ref="S2:S4"/>
    <mergeCell ref="I5:I6"/>
    <mergeCell ref="U12:U13"/>
    <mergeCell ref="U14:U15"/>
    <mergeCell ref="B12:B13"/>
    <mergeCell ref="B14:B15"/>
    <mergeCell ref="I16:I17"/>
    <mergeCell ref="E19:E20"/>
    <mergeCell ref="E23:E24"/>
    <mergeCell ref="H19:H20"/>
    <mergeCell ref="I19:I20"/>
    <mergeCell ref="H23:H24"/>
    <mergeCell ref="I23:I24"/>
    <mergeCell ref="E21:E22"/>
    <mergeCell ref="H21:H22"/>
    <mergeCell ref="I21:I22"/>
    <mergeCell ref="B5:B6"/>
    <mergeCell ref="B7:B8"/>
    <mergeCell ref="H7:H8"/>
    <mergeCell ref="I7:I8"/>
    <mergeCell ref="H9:H10"/>
    <mergeCell ref="I9:I10"/>
    <mergeCell ref="E5:E6"/>
    <mergeCell ref="E7:E8"/>
    <mergeCell ref="E9:E10"/>
    <mergeCell ref="H5:H6"/>
    <mergeCell ref="B9:B10"/>
    <mergeCell ref="U16:U17"/>
    <mergeCell ref="R16:R17"/>
    <mergeCell ref="U19:U20"/>
    <mergeCell ref="U23:U24"/>
    <mergeCell ref="U21:U22"/>
    <mergeCell ref="V16:V17"/>
    <mergeCell ref="V5:V6"/>
    <mergeCell ref="V7:V8"/>
    <mergeCell ref="V9:V10"/>
    <mergeCell ref="U5:U6"/>
    <mergeCell ref="U7:U8"/>
    <mergeCell ref="U9:U10"/>
    <mergeCell ref="V19:V20"/>
    <mergeCell ref="V23:V24"/>
    <mergeCell ref="V21:V22"/>
    <mergeCell ref="R19:R20"/>
    <mergeCell ref="R23:R24"/>
    <mergeCell ref="T19:T20"/>
    <mergeCell ref="T23:T24"/>
    <mergeCell ref="T21:T22"/>
    <mergeCell ref="R21:R22"/>
    <mergeCell ref="A16:A17"/>
    <mergeCell ref="A19:A20"/>
    <mergeCell ref="A23:A24"/>
    <mergeCell ref="A5:A6"/>
    <mergeCell ref="A7:A8"/>
    <mergeCell ref="T5:T6"/>
    <mergeCell ref="T7:T8"/>
    <mergeCell ref="T9:T10"/>
    <mergeCell ref="H12:H13"/>
    <mergeCell ref="I12:I13"/>
    <mergeCell ref="E14:E15"/>
    <mergeCell ref="H14:H15"/>
    <mergeCell ref="I14:I15"/>
    <mergeCell ref="B16:B17"/>
    <mergeCell ref="B19:B20"/>
    <mergeCell ref="B23:B24"/>
    <mergeCell ref="T12:T13"/>
    <mergeCell ref="T14:T15"/>
    <mergeCell ref="T16:T17"/>
    <mergeCell ref="B11:D11"/>
    <mergeCell ref="B18:D18"/>
    <mergeCell ref="A21:A22"/>
    <mergeCell ref="B21:B22"/>
    <mergeCell ref="H16:H17"/>
    <mergeCell ref="G40:R40"/>
    <mergeCell ref="I41:I42"/>
    <mergeCell ref="H26:H27"/>
    <mergeCell ref="I26:I27"/>
    <mergeCell ref="R26:R27"/>
    <mergeCell ref="A38:V38"/>
    <mergeCell ref="A26:A27"/>
    <mergeCell ref="B26:B27"/>
    <mergeCell ref="E26:E27"/>
    <mergeCell ref="B40:B42"/>
    <mergeCell ref="F40:F42"/>
    <mergeCell ref="G41:H41"/>
    <mergeCell ref="C40:C42"/>
    <mergeCell ref="H52:H53"/>
    <mergeCell ref="F52:F53"/>
    <mergeCell ref="I52:I53"/>
    <mergeCell ref="R52:R53"/>
    <mergeCell ref="H45:H46"/>
    <mergeCell ref="I45:I46"/>
    <mergeCell ref="C50:C51"/>
    <mergeCell ref="C52:C53"/>
    <mergeCell ref="R45:R46"/>
    <mergeCell ref="E50:E51"/>
    <mergeCell ref="H50:H51"/>
    <mergeCell ref="I50:I51"/>
    <mergeCell ref="R50:R51"/>
    <mergeCell ref="C43:C44"/>
    <mergeCell ref="C45:C46"/>
    <mergeCell ref="C47:C48"/>
    <mergeCell ref="F47:F48"/>
    <mergeCell ref="E45:E46"/>
    <mergeCell ref="B25:D25"/>
    <mergeCell ref="B28:D28"/>
    <mergeCell ref="A52:A53"/>
    <mergeCell ref="B52:B53"/>
    <mergeCell ref="E52:E53"/>
    <mergeCell ref="A47:A48"/>
    <mergeCell ref="B47:B48"/>
    <mergeCell ref="T50:T51"/>
    <mergeCell ref="E47:E48"/>
    <mergeCell ref="H47:H48"/>
    <mergeCell ref="I47:I48"/>
    <mergeCell ref="R47:R48"/>
    <mergeCell ref="A50:A51"/>
    <mergeCell ref="B50:B51"/>
    <mergeCell ref="B49:D49"/>
    <mergeCell ref="S47:S48"/>
    <mergeCell ref="S50:S51"/>
    <mergeCell ref="V59:V60"/>
    <mergeCell ref="A59:A60"/>
    <mergeCell ref="G57:G58"/>
    <mergeCell ref="T59:T60"/>
    <mergeCell ref="A54:A55"/>
    <mergeCell ref="F57:F58"/>
    <mergeCell ref="S54:S55"/>
    <mergeCell ref="S57:S58"/>
    <mergeCell ref="R54:R55"/>
    <mergeCell ref="B56:D56"/>
    <mergeCell ref="B59:B60"/>
    <mergeCell ref="C59:C60"/>
    <mergeCell ref="E59:E60"/>
    <mergeCell ref="F59:F60"/>
    <mergeCell ref="G59:G60"/>
    <mergeCell ref="H59:H60"/>
    <mergeCell ref="I59:I60"/>
    <mergeCell ref="R59:R60"/>
    <mergeCell ref="S59:S60"/>
    <mergeCell ref="A57:A58"/>
    <mergeCell ref="B57:B58"/>
    <mergeCell ref="E57:E58"/>
    <mergeCell ref="V54:V55"/>
    <mergeCell ref="A62:A63"/>
    <mergeCell ref="C62:C63"/>
    <mergeCell ref="E62:E63"/>
    <mergeCell ref="F62:F63"/>
    <mergeCell ref="G62:G63"/>
    <mergeCell ref="H62:H63"/>
    <mergeCell ref="I62:I63"/>
    <mergeCell ref="R62:R63"/>
    <mergeCell ref="U59:U60"/>
    <mergeCell ref="U45:U46"/>
    <mergeCell ref="S43:S44"/>
    <mergeCell ref="S45:S46"/>
    <mergeCell ref="B64:D64"/>
    <mergeCell ref="B54:B55"/>
    <mergeCell ref="E54:E55"/>
    <mergeCell ref="H54:H55"/>
    <mergeCell ref="H57:H58"/>
    <mergeCell ref="I57:I58"/>
    <mergeCell ref="R57:R58"/>
    <mergeCell ref="T57:T58"/>
    <mergeCell ref="U57:U58"/>
    <mergeCell ref="I54:I55"/>
    <mergeCell ref="U54:U55"/>
    <mergeCell ref="C54:C55"/>
    <mergeCell ref="C57:C58"/>
    <mergeCell ref="T62:T63"/>
    <mergeCell ref="S62:S63"/>
    <mergeCell ref="B62:B63"/>
    <mergeCell ref="U62:U63"/>
    <mergeCell ref="I43:I44"/>
    <mergeCell ref="H43:H44"/>
    <mergeCell ref="R43:R44"/>
    <mergeCell ref="E43:E44"/>
    <mergeCell ref="S52:S53"/>
    <mergeCell ref="V43:V44"/>
    <mergeCell ref="T40:T42"/>
    <mergeCell ref="V62:V63"/>
    <mergeCell ref="T54:T55"/>
    <mergeCell ref="G54:G55"/>
    <mergeCell ref="F54:F55"/>
    <mergeCell ref="B61:D61"/>
    <mergeCell ref="V57:V58"/>
    <mergeCell ref="V52:V53"/>
    <mergeCell ref="V50:V51"/>
    <mergeCell ref="S40:S42"/>
    <mergeCell ref="T52:T53"/>
    <mergeCell ref="T45:T46"/>
    <mergeCell ref="V47:V48"/>
    <mergeCell ref="U50:U51"/>
    <mergeCell ref="T43:T44"/>
    <mergeCell ref="U43:U44"/>
    <mergeCell ref="U40:U42"/>
    <mergeCell ref="V40:V42"/>
    <mergeCell ref="V45:V46"/>
    <mergeCell ref="U52:U53"/>
    <mergeCell ref="T47:T48"/>
    <mergeCell ref="U47:U48"/>
  </mergeCells>
  <pageMargins left="0.11811023622047245" right="0.43307086614173229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31" zoomScale="110" zoomScaleNormal="110" workbookViewId="0">
      <selection activeCell="I34" sqref="I34"/>
    </sheetView>
  </sheetViews>
  <sheetFormatPr defaultRowHeight="15" x14ac:dyDescent="0.25"/>
  <cols>
    <col min="1" max="1" width="3.42578125" customWidth="1"/>
    <col min="2" max="2" width="20.5703125" customWidth="1"/>
    <col min="3" max="3" width="3.85546875" style="71" customWidth="1"/>
    <col min="4" max="4" width="5.5703125" customWidth="1"/>
    <col min="5" max="5" width="5.42578125" customWidth="1"/>
    <col min="6" max="6" width="5.85546875" style="71" customWidth="1"/>
    <col min="7" max="7" width="3.28515625" customWidth="1"/>
    <col min="8" max="9" width="5" customWidth="1"/>
    <col min="10" max="10" width="5.5703125" customWidth="1"/>
    <col min="11" max="11" width="4.85546875" customWidth="1"/>
    <col min="12" max="14" width="5" customWidth="1"/>
    <col min="15" max="16" width="6.140625" style="71" customWidth="1"/>
    <col min="17" max="17" width="5.28515625" style="71" customWidth="1"/>
    <col min="18" max="18" width="5" customWidth="1"/>
    <col min="19" max="19" width="6.5703125" customWidth="1"/>
    <col min="20" max="20" width="8.5703125" customWidth="1"/>
    <col min="21" max="21" width="11.28515625" customWidth="1"/>
  </cols>
  <sheetData>
    <row r="1" spans="1:20" ht="19.5" thickBot="1" x14ac:dyDescent="0.35">
      <c r="A1" s="71"/>
      <c r="B1" s="91" t="s">
        <v>138</v>
      </c>
      <c r="C1" s="91"/>
      <c r="D1" s="71"/>
      <c r="E1" s="71"/>
    </row>
    <row r="2" spans="1:20" ht="16.5" customHeight="1" thickTop="1" thickBot="1" x14ac:dyDescent="0.3">
      <c r="A2" s="562" t="s">
        <v>0</v>
      </c>
      <c r="B2" s="671" t="s">
        <v>1</v>
      </c>
      <c r="C2" s="214"/>
      <c r="D2" s="755" t="s">
        <v>28</v>
      </c>
      <c r="E2" s="741" t="s">
        <v>29</v>
      </c>
      <c r="F2" s="150"/>
      <c r="G2" s="761" t="s">
        <v>50</v>
      </c>
      <c r="H2" s="748" t="s">
        <v>47</v>
      </c>
      <c r="I2" s="749"/>
      <c r="J2" s="749"/>
      <c r="K2" s="749"/>
      <c r="L2" s="749"/>
      <c r="M2" s="749"/>
      <c r="N2" s="749"/>
      <c r="O2" s="749"/>
      <c r="P2" s="750"/>
      <c r="Q2" s="266"/>
      <c r="R2" s="586" t="s">
        <v>48</v>
      </c>
      <c r="S2" s="606" t="s">
        <v>49</v>
      </c>
      <c r="T2" s="757" t="s">
        <v>144</v>
      </c>
    </row>
    <row r="3" spans="1:20" ht="64.5" thickTop="1" x14ac:dyDescent="0.25">
      <c r="A3" s="563"/>
      <c r="B3" s="672"/>
      <c r="C3" s="215"/>
      <c r="D3" s="742"/>
      <c r="E3" s="742"/>
      <c r="F3" s="151"/>
      <c r="G3" s="762"/>
      <c r="H3" s="121" t="s">
        <v>34</v>
      </c>
      <c r="I3" s="38" t="s">
        <v>35</v>
      </c>
      <c r="J3" s="38" t="s">
        <v>36</v>
      </c>
      <c r="K3" s="38" t="s">
        <v>51</v>
      </c>
      <c r="L3" s="114" t="s">
        <v>52</v>
      </c>
      <c r="M3" s="114" t="s">
        <v>53</v>
      </c>
      <c r="N3" s="126" t="s">
        <v>54</v>
      </c>
      <c r="O3" s="105" t="s">
        <v>136</v>
      </c>
      <c r="P3" s="97" t="s">
        <v>137</v>
      </c>
      <c r="Q3" s="97"/>
      <c r="R3" s="597"/>
      <c r="S3" s="607"/>
      <c r="T3" s="758"/>
    </row>
    <row r="4" spans="1:20" ht="15.75" customHeight="1" thickBot="1" x14ac:dyDescent="0.3">
      <c r="A4" s="564"/>
      <c r="B4" s="673"/>
      <c r="C4" s="216"/>
      <c r="D4" s="756"/>
      <c r="E4" s="743"/>
      <c r="F4" s="152"/>
      <c r="G4" s="763"/>
      <c r="H4" s="122">
        <v>1</v>
      </c>
      <c r="I4" s="39">
        <v>2</v>
      </c>
      <c r="J4" s="39">
        <v>3</v>
      </c>
      <c r="K4" s="39">
        <v>4</v>
      </c>
      <c r="L4" s="39">
        <v>5</v>
      </c>
      <c r="M4" s="39">
        <v>6</v>
      </c>
      <c r="N4" s="127">
        <v>7</v>
      </c>
      <c r="O4" s="39">
        <v>0</v>
      </c>
      <c r="P4" s="120">
        <v>0</v>
      </c>
      <c r="Q4" s="262"/>
      <c r="R4" s="598"/>
      <c r="S4" s="608"/>
      <c r="T4" s="759"/>
    </row>
    <row r="5" spans="1:20" s="71" customFormat="1" ht="15" customHeight="1" thickTop="1" x14ac:dyDescent="0.25">
      <c r="A5" s="721" t="s">
        <v>7</v>
      </c>
      <c r="B5" s="739" t="s">
        <v>10</v>
      </c>
      <c r="C5" s="217"/>
      <c r="D5" s="740"/>
      <c r="E5" s="740"/>
      <c r="F5" s="148"/>
      <c r="G5" s="118" t="s">
        <v>55</v>
      </c>
      <c r="H5" s="196">
        <v>36</v>
      </c>
      <c r="I5" s="196">
        <v>16</v>
      </c>
      <c r="J5" s="196">
        <v>12</v>
      </c>
      <c r="K5" s="196">
        <v>8</v>
      </c>
      <c r="L5" s="196">
        <v>31</v>
      </c>
      <c r="M5" s="196">
        <v>26</v>
      </c>
      <c r="N5" s="196">
        <v>44</v>
      </c>
      <c r="O5" s="146">
        <f t="shared" ref="O5:O8" si="0">SUM(H5:N5)</f>
        <v>173</v>
      </c>
      <c r="P5" s="728">
        <f t="shared" ref="P5" si="1">O5+O6</f>
        <v>229</v>
      </c>
      <c r="Q5" s="267"/>
      <c r="R5" s="740"/>
      <c r="S5" s="740"/>
      <c r="T5" s="737" t="e">
        <f>D5+E5+#REF!+P5+R5+S5</f>
        <v>#REF!</v>
      </c>
    </row>
    <row r="6" spans="1:20" s="71" customFormat="1" ht="15" customHeight="1" x14ac:dyDescent="0.25">
      <c r="A6" s="721"/>
      <c r="B6" s="739"/>
      <c r="C6" s="217"/>
      <c r="D6" s="740"/>
      <c r="E6" s="740"/>
      <c r="F6" s="148"/>
      <c r="G6" s="118" t="s">
        <v>56</v>
      </c>
      <c r="H6" s="196">
        <v>11</v>
      </c>
      <c r="I6" s="196">
        <v>9</v>
      </c>
      <c r="J6" s="196">
        <v>6</v>
      </c>
      <c r="K6" s="196">
        <v>3</v>
      </c>
      <c r="L6" s="196">
        <v>14</v>
      </c>
      <c r="M6" s="196">
        <v>3</v>
      </c>
      <c r="N6" s="196">
        <v>10</v>
      </c>
      <c r="O6" s="146">
        <f t="shared" si="0"/>
        <v>56</v>
      </c>
      <c r="P6" s="728"/>
      <c r="Q6" s="267"/>
      <c r="R6" s="740"/>
      <c r="S6" s="740"/>
      <c r="T6" s="737"/>
    </row>
    <row r="7" spans="1:20" s="71" customFormat="1" ht="15" customHeight="1" x14ac:dyDescent="0.25">
      <c r="A7" s="721" t="s">
        <v>8</v>
      </c>
      <c r="B7" s="760" t="s">
        <v>141</v>
      </c>
      <c r="C7" s="218"/>
      <c r="D7" s="740"/>
      <c r="E7" s="740"/>
      <c r="F7" s="148"/>
      <c r="G7" s="118" t="s">
        <v>55</v>
      </c>
      <c r="H7" s="196">
        <v>5</v>
      </c>
      <c r="I7" s="196"/>
      <c r="J7" s="196">
        <v>1</v>
      </c>
      <c r="K7" s="196"/>
      <c r="L7" s="196"/>
      <c r="M7" s="196">
        <v>2</v>
      </c>
      <c r="N7" s="196"/>
      <c r="O7" s="146">
        <f t="shared" si="0"/>
        <v>8</v>
      </c>
      <c r="P7" s="728">
        <f t="shared" ref="P7:P9" si="2">O7+O8</f>
        <v>20</v>
      </c>
      <c r="Q7" s="267"/>
      <c r="R7" s="740"/>
      <c r="S7" s="740"/>
      <c r="T7" s="737" t="e">
        <f>D7+E7+#REF!+P7+R7+S7</f>
        <v>#REF!</v>
      </c>
    </row>
    <row r="8" spans="1:20" s="71" customFormat="1" ht="15" customHeight="1" x14ac:dyDescent="0.25">
      <c r="A8" s="721"/>
      <c r="B8" s="760"/>
      <c r="C8" s="218"/>
      <c r="D8" s="740"/>
      <c r="E8" s="740"/>
      <c r="F8" s="148"/>
      <c r="G8" s="118" t="s">
        <v>56</v>
      </c>
      <c r="H8" s="196">
        <v>8</v>
      </c>
      <c r="I8" s="196"/>
      <c r="J8" s="196">
        <v>4</v>
      </c>
      <c r="K8" s="196"/>
      <c r="L8" s="196"/>
      <c r="M8" s="196"/>
      <c r="N8" s="196"/>
      <c r="O8" s="146">
        <f t="shared" si="0"/>
        <v>12</v>
      </c>
      <c r="P8" s="728"/>
      <c r="Q8" s="267"/>
      <c r="R8" s="740"/>
      <c r="S8" s="740"/>
      <c r="T8" s="737"/>
    </row>
    <row r="9" spans="1:20" s="71" customFormat="1" ht="15" customHeight="1" x14ac:dyDescent="0.25">
      <c r="A9" s="721" t="s">
        <v>9</v>
      </c>
      <c r="B9" s="764" t="s">
        <v>75</v>
      </c>
      <c r="C9" s="218"/>
      <c r="D9" s="740"/>
      <c r="E9" s="740"/>
      <c r="F9" s="148"/>
      <c r="G9" s="118" t="s">
        <v>55</v>
      </c>
      <c r="H9" s="196">
        <v>7</v>
      </c>
      <c r="I9" s="196">
        <v>10</v>
      </c>
      <c r="J9" s="196">
        <v>14</v>
      </c>
      <c r="K9" s="196">
        <v>12</v>
      </c>
      <c r="L9" s="196">
        <v>19</v>
      </c>
      <c r="M9" s="196">
        <v>21</v>
      </c>
      <c r="N9" s="196">
        <v>41</v>
      </c>
      <c r="O9" s="146">
        <f>SUM(H9:N9)</f>
        <v>124</v>
      </c>
      <c r="P9" s="728">
        <f t="shared" si="2"/>
        <v>199</v>
      </c>
      <c r="Q9" s="267"/>
      <c r="R9" s="740"/>
      <c r="S9" s="740"/>
      <c r="T9" s="737" t="e">
        <f>D9+E9+#REF!+P9+R9+S9</f>
        <v>#REF!</v>
      </c>
    </row>
    <row r="10" spans="1:20" s="71" customFormat="1" ht="15" customHeight="1" x14ac:dyDescent="0.25">
      <c r="A10" s="721"/>
      <c r="B10" s="764"/>
      <c r="C10" s="218"/>
      <c r="D10" s="740"/>
      <c r="E10" s="740"/>
      <c r="F10" s="148"/>
      <c r="G10" s="118" t="s">
        <v>56</v>
      </c>
      <c r="H10" s="196">
        <v>3</v>
      </c>
      <c r="I10" s="196">
        <v>5</v>
      </c>
      <c r="J10" s="196">
        <v>5</v>
      </c>
      <c r="K10" s="196">
        <v>10</v>
      </c>
      <c r="L10" s="196">
        <v>12</v>
      </c>
      <c r="M10" s="196">
        <v>24</v>
      </c>
      <c r="N10" s="196">
        <v>16</v>
      </c>
      <c r="O10" s="146">
        <f>SUM(H10:N10)</f>
        <v>75</v>
      </c>
      <c r="P10" s="728"/>
      <c r="Q10" s="267"/>
      <c r="R10" s="740"/>
      <c r="S10" s="740"/>
      <c r="T10" s="737"/>
    </row>
    <row r="11" spans="1:20" s="71" customFormat="1" ht="15" customHeight="1" x14ac:dyDescent="0.25">
      <c r="A11" s="721" t="s">
        <v>11</v>
      </c>
      <c r="B11" s="722" t="s">
        <v>57</v>
      </c>
      <c r="C11" s="219"/>
      <c r="D11" s="724"/>
      <c r="E11" s="724"/>
      <c r="F11" s="149"/>
      <c r="G11" s="118" t="s">
        <v>55</v>
      </c>
      <c r="H11" s="196">
        <v>6</v>
      </c>
      <c r="I11" s="196">
        <v>1</v>
      </c>
      <c r="J11" s="196">
        <v>1</v>
      </c>
      <c r="K11" s="196"/>
      <c r="L11" s="196"/>
      <c r="M11" s="196"/>
      <c r="N11" s="196"/>
      <c r="O11" s="146">
        <f t="shared" ref="O11:O12" si="3">SUM(H11:N11)</f>
        <v>8</v>
      </c>
      <c r="P11" s="728">
        <f t="shared" ref="P11" si="4">O11+O12</f>
        <v>15</v>
      </c>
      <c r="Q11" s="268"/>
      <c r="R11" s="724"/>
      <c r="S11" s="724"/>
      <c r="T11" s="726"/>
    </row>
    <row r="12" spans="1:20" s="71" customFormat="1" ht="15" customHeight="1" thickBot="1" x14ac:dyDescent="0.3">
      <c r="A12" s="721"/>
      <c r="B12" s="723"/>
      <c r="C12" s="219"/>
      <c r="D12" s="725"/>
      <c r="E12" s="725"/>
      <c r="F12" s="306"/>
      <c r="G12" s="119" t="s">
        <v>56</v>
      </c>
      <c r="H12" s="196">
        <v>7</v>
      </c>
      <c r="I12" s="196"/>
      <c r="J12" s="196"/>
      <c r="K12" s="196"/>
      <c r="L12" s="196"/>
      <c r="M12" s="196"/>
      <c r="N12" s="196"/>
      <c r="O12" s="146">
        <f t="shared" si="3"/>
        <v>7</v>
      </c>
      <c r="P12" s="728"/>
      <c r="Q12" s="268"/>
      <c r="R12" s="725"/>
      <c r="S12" s="725"/>
      <c r="T12" s="727"/>
    </row>
    <row r="13" spans="1:20" ht="17.25" thickBot="1" x14ac:dyDescent="0.3">
      <c r="A13" s="32">
        <v>6</v>
      </c>
      <c r="B13" s="33" t="s">
        <v>15</v>
      </c>
      <c r="C13" s="33"/>
      <c r="D13" s="30">
        <f>SUM(D5:D12)</f>
        <v>0</v>
      </c>
      <c r="E13" s="30">
        <f>SUM(E5:E12)</f>
        <v>0</v>
      </c>
      <c r="F13" s="40"/>
      <c r="G13" s="40"/>
      <c r="H13" s="34">
        <f t="shared" ref="H13:P13" si="5">SUM(H5:H12)</f>
        <v>83</v>
      </c>
      <c r="I13" s="35">
        <f t="shared" si="5"/>
        <v>41</v>
      </c>
      <c r="J13" s="35">
        <f t="shared" si="5"/>
        <v>43</v>
      </c>
      <c r="K13" s="35">
        <f t="shared" si="5"/>
        <v>33</v>
      </c>
      <c r="L13" s="35">
        <f t="shared" si="5"/>
        <v>76</v>
      </c>
      <c r="M13" s="35">
        <f t="shared" si="5"/>
        <v>76</v>
      </c>
      <c r="N13" s="124">
        <f t="shared" si="5"/>
        <v>111</v>
      </c>
      <c r="O13" s="125">
        <f t="shared" si="5"/>
        <v>463</v>
      </c>
      <c r="P13" s="36">
        <f t="shared" si="5"/>
        <v>463</v>
      </c>
      <c r="Q13" s="36"/>
      <c r="R13" s="30">
        <f>SUM(R5:R12)</f>
        <v>0</v>
      </c>
      <c r="S13" s="37">
        <f>SUM(S5:S12)</f>
        <v>0</v>
      </c>
      <c r="T13" s="123" t="e">
        <f>SUM(T5:T12)</f>
        <v>#REF!</v>
      </c>
    </row>
    <row r="14" spans="1:20" ht="15.75" thickTop="1" x14ac:dyDescent="0.25"/>
    <row r="16" spans="1:20" x14ac:dyDescent="0.25">
      <c r="B16" s="71" t="s">
        <v>27</v>
      </c>
    </row>
    <row r="25" s="71" customFormat="1" x14ac:dyDescent="0.25"/>
    <row r="26" s="71" customFormat="1" x14ac:dyDescent="0.25"/>
    <row r="27" s="71" customFormat="1" x14ac:dyDescent="0.25"/>
    <row r="30" s="71" customFormat="1" x14ac:dyDescent="0.25"/>
    <row r="31" s="71" customFormat="1" x14ac:dyDescent="0.25"/>
    <row r="32" s="71" customFormat="1" x14ac:dyDescent="0.25"/>
    <row r="33" spans="1:23" s="71" customFormat="1" x14ac:dyDescent="0.25"/>
    <row r="35" spans="1:23" s="71" customFormat="1" x14ac:dyDescent="0.25"/>
    <row r="36" spans="1:23" s="71" customFormat="1" x14ac:dyDescent="0.25"/>
    <row r="37" spans="1:23" ht="15.75" x14ac:dyDescent="0.25">
      <c r="A37" s="754" t="s">
        <v>235</v>
      </c>
      <c r="B37" s="754"/>
      <c r="C37" s="754"/>
      <c r="D37" s="754"/>
      <c r="E37" s="754"/>
      <c r="F37" s="754"/>
      <c r="G37" s="754"/>
      <c r="H37" s="754"/>
      <c r="I37" s="754"/>
      <c r="J37" s="754"/>
      <c r="K37" s="754"/>
      <c r="L37" s="754"/>
      <c r="M37" s="754"/>
      <c r="N37" s="754"/>
      <c r="O37" s="754"/>
      <c r="P37" s="754"/>
      <c r="Q37" s="754"/>
      <c r="R37" s="754"/>
      <c r="S37" s="754"/>
      <c r="T37" s="754"/>
    </row>
    <row r="38" spans="1:23" ht="19.5" thickBot="1" x14ac:dyDescent="0.35">
      <c r="A38" s="93"/>
      <c r="B38" s="91"/>
      <c r="C38" s="91"/>
      <c r="D38" s="93"/>
      <c r="E38" s="93"/>
      <c r="F38" s="94"/>
      <c r="G38" s="93"/>
      <c r="H38" s="93"/>
      <c r="I38" s="93"/>
      <c r="J38" s="71"/>
      <c r="K38" s="71"/>
      <c r="L38" s="93"/>
      <c r="M38" s="93"/>
      <c r="N38" s="95" t="s">
        <v>131</v>
      </c>
      <c r="O38" s="95"/>
      <c r="P38" s="95"/>
      <c r="Q38" s="95"/>
      <c r="R38" s="93"/>
      <c r="S38" s="93"/>
      <c r="T38" s="131">
        <v>2.5</v>
      </c>
    </row>
    <row r="39" spans="1:23" ht="16.5" customHeight="1" thickTop="1" x14ac:dyDescent="0.25">
      <c r="A39" s="562" t="s">
        <v>0</v>
      </c>
      <c r="B39" s="671" t="s">
        <v>1</v>
      </c>
      <c r="C39" s="745" t="s">
        <v>2</v>
      </c>
      <c r="D39" s="755" t="s">
        <v>28</v>
      </c>
      <c r="E39" s="741" t="s">
        <v>29</v>
      </c>
      <c r="F39" s="769" t="s">
        <v>157</v>
      </c>
      <c r="G39" s="770"/>
      <c r="H39" s="770"/>
      <c r="I39" s="770"/>
      <c r="J39" s="770"/>
      <c r="K39" s="770"/>
      <c r="L39" s="770"/>
      <c r="M39" s="770"/>
      <c r="N39" s="770"/>
      <c r="O39" s="770"/>
      <c r="P39" s="771"/>
      <c r="Q39" s="586" t="s">
        <v>187</v>
      </c>
      <c r="R39" s="751" t="s">
        <v>153</v>
      </c>
      <c r="S39" s="606" t="s">
        <v>158</v>
      </c>
      <c r="T39" s="757" t="s">
        <v>32</v>
      </c>
      <c r="U39" s="757" t="s">
        <v>248</v>
      </c>
      <c r="V39" s="706" t="s">
        <v>212</v>
      </c>
      <c r="W39" s="709" t="s">
        <v>3</v>
      </c>
    </row>
    <row r="40" spans="1:23" ht="54.75" customHeight="1" x14ac:dyDescent="0.25">
      <c r="A40" s="563"/>
      <c r="B40" s="672"/>
      <c r="C40" s="746"/>
      <c r="D40" s="742"/>
      <c r="E40" s="742"/>
      <c r="F40" s="765" t="s">
        <v>155</v>
      </c>
      <c r="G40" s="767" t="s">
        <v>50</v>
      </c>
      <c r="H40" s="226" t="s">
        <v>34</v>
      </c>
      <c r="I40" s="38" t="s">
        <v>35</v>
      </c>
      <c r="J40" s="38" t="s">
        <v>36</v>
      </c>
      <c r="K40" s="38" t="s">
        <v>51</v>
      </c>
      <c r="L40" s="114" t="s">
        <v>52</v>
      </c>
      <c r="M40" s="114" t="s">
        <v>53</v>
      </c>
      <c r="N40" s="126" t="s">
        <v>54</v>
      </c>
      <c r="O40" s="38" t="s">
        <v>136</v>
      </c>
      <c r="P40" s="97" t="s">
        <v>137</v>
      </c>
      <c r="Q40" s="597"/>
      <c r="R40" s="752"/>
      <c r="S40" s="607"/>
      <c r="T40" s="758"/>
      <c r="U40" s="758"/>
      <c r="V40" s="707"/>
      <c r="W40" s="710"/>
    </row>
    <row r="41" spans="1:23" ht="15.75" customHeight="1" thickBot="1" x14ac:dyDescent="0.3">
      <c r="A41" s="564"/>
      <c r="B41" s="673"/>
      <c r="C41" s="747"/>
      <c r="D41" s="756"/>
      <c r="E41" s="743"/>
      <c r="F41" s="766"/>
      <c r="G41" s="768"/>
      <c r="H41" s="39">
        <v>1</v>
      </c>
      <c r="I41" s="39">
        <v>2</v>
      </c>
      <c r="J41" s="39">
        <v>3</v>
      </c>
      <c r="K41" s="39">
        <v>4</v>
      </c>
      <c r="L41" s="39">
        <v>5</v>
      </c>
      <c r="M41" s="39">
        <v>6</v>
      </c>
      <c r="N41" s="127">
        <v>7</v>
      </c>
      <c r="O41" s="39">
        <v>8</v>
      </c>
      <c r="P41" s="120">
        <v>9</v>
      </c>
      <c r="Q41" s="598"/>
      <c r="R41" s="753"/>
      <c r="S41" s="608"/>
      <c r="T41" s="759"/>
      <c r="U41" s="759"/>
      <c r="V41" s="708"/>
      <c r="W41" s="773"/>
    </row>
    <row r="42" spans="1:23" ht="15" customHeight="1" thickTop="1" x14ac:dyDescent="0.25">
      <c r="A42" s="721">
        <v>1</v>
      </c>
      <c r="B42" s="744" t="s">
        <v>10</v>
      </c>
      <c r="C42" s="730" t="s">
        <v>6</v>
      </c>
      <c r="D42" s="732">
        <v>700</v>
      </c>
      <c r="E42" s="732"/>
      <c r="F42" s="733">
        <v>2405</v>
      </c>
      <c r="G42" s="225" t="s">
        <v>55</v>
      </c>
      <c r="H42" s="196">
        <f t="shared" ref="H42:N49" si="6">H5*2.5</f>
        <v>90</v>
      </c>
      <c r="I42" s="196">
        <f t="shared" si="6"/>
        <v>40</v>
      </c>
      <c r="J42" s="196">
        <f t="shared" si="6"/>
        <v>30</v>
      </c>
      <c r="K42" s="196">
        <f t="shared" si="6"/>
        <v>20</v>
      </c>
      <c r="L42" s="196">
        <f t="shared" si="6"/>
        <v>77.5</v>
      </c>
      <c r="M42" s="196">
        <f t="shared" si="6"/>
        <v>65</v>
      </c>
      <c r="N42" s="196">
        <f t="shared" si="6"/>
        <v>110</v>
      </c>
      <c r="O42" s="196">
        <f t="shared" ref="O42:O43" si="7">SUM(H42:N42)</f>
        <v>432.5</v>
      </c>
      <c r="P42" s="734">
        <f t="shared" ref="P42:P44" si="8">O42+O43</f>
        <v>572.5</v>
      </c>
      <c r="Q42" s="736">
        <v>80</v>
      </c>
      <c r="R42" s="735"/>
      <c r="S42" s="735">
        <v>250</v>
      </c>
      <c r="T42" s="737">
        <f t="shared" ref="T42" si="9">D42+E42+F42+P42+Q42+R42+S42</f>
        <v>4007.5</v>
      </c>
      <c r="U42" s="737">
        <f>T42*44.39</f>
        <v>177892.92499999999</v>
      </c>
      <c r="V42" s="401">
        <f>(U42+U46)/2</f>
        <v>148018.45499999999</v>
      </c>
      <c r="W42" s="715">
        <f t="shared" ref="W42" si="10">V43/12</f>
        <v>13568.358375000002</v>
      </c>
    </row>
    <row r="43" spans="1:23" ht="15" customHeight="1" x14ac:dyDescent="0.25">
      <c r="A43" s="721"/>
      <c r="B43" s="744"/>
      <c r="C43" s="730"/>
      <c r="D43" s="732"/>
      <c r="E43" s="732"/>
      <c r="F43" s="733"/>
      <c r="G43" s="225" t="s">
        <v>56</v>
      </c>
      <c r="H43" s="196">
        <f t="shared" si="6"/>
        <v>27.5</v>
      </c>
      <c r="I43" s="196">
        <f t="shared" si="6"/>
        <v>22.5</v>
      </c>
      <c r="J43" s="196">
        <f t="shared" si="6"/>
        <v>15</v>
      </c>
      <c r="K43" s="196">
        <f t="shared" si="6"/>
        <v>7.5</v>
      </c>
      <c r="L43" s="196">
        <f t="shared" si="6"/>
        <v>35</v>
      </c>
      <c r="M43" s="196">
        <f t="shared" si="6"/>
        <v>7.5</v>
      </c>
      <c r="N43" s="196">
        <f t="shared" si="6"/>
        <v>25</v>
      </c>
      <c r="O43" s="196">
        <f t="shared" si="7"/>
        <v>140</v>
      </c>
      <c r="P43" s="734"/>
      <c r="Q43" s="645"/>
      <c r="R43" s="735"/>
      <c r="S43" s="735"/>
      <c r="T43" s="737"/>
      <c r="U43" s="737"/>
      <c r="V43" s="406">
        <f>V42*1.1</f>
        <v>162820.30050000001</v>
      </c>
      <c r="W43" s="715"/>
    </row>
    <row r="44" spans="1:23" s="71" customFormat="1" ht="15" customHeight="1" x14ac:dyDescent="0.25">
      <c r="A44" s="721">
        <v>2</v>
      </c>
      <c r="B44" s="729" t="s">
        <v>141</v>
      </c>
      <c r="C44" s="730" t="s">
        <v>16</v>
      </c>
      <c r="D44" s="732"/>
      <c r="E44" s="732">
        <v>100</v>
      </c>
      <c r="F44" s="733">
        <v>1284</v>
      </c>
      <c r="G44" s="225" t="s">
        <v>55</v>
      </c>
      <c r="H44" s="196">
        <f t="shared" si="6"/>
        <v>12.5</v>
      </c>
      <c r="I44" s="196">
        <f t="shared" si="6"/>
        <v>0</v>
      </c>
      <c r="J44" s="196">
        <f t="shared" si="6"/>
        <v>2.5</v>
      </c>
      <c r="K44" s="196">
        <f t="shared" si="6"/>
        <v>0</v>
      </c>
      <c r="L44" s="196">
        <f t="shared" si="6"/>
        <v>0</v>
      </c>
      <c r="M44" s="196">
        <f t="shared" si="6"/>
        <v>5</v>
      </c>
      <c r="N44" s="196">
        <f t="shared" si="6"/>
        <v>0</v>
      </c>
      <c r="O44" s="196">
        <f t="shared" ref="O44:O49" si="11">SUM(H44:N44)</f>
        <v>20</v>
      </c>
      <c r="P44" s="734">
        <f t="shared" si="8"/>
        <v>50</v>
      </c>
      <c r="Q44" s="736">
        <v>0</v>
      </c>
      <c r="R44" s="735"/>
      <c r="S44" s="735">
        <v>0</v>
      </c>
      <c r="T44" s="737">
        <f t="shared" ref="T44" si="12">D44+E44+F44+P44+Q44+R44+S44</f>
        <v>1434</v>
      </c>
      <c r="U44" s="737">
        <f>T44*44.39</f>
        <v>63655.26</v>
      </c>
      <c r="V44" s="401"/>
      <c r="W44" s="715">
        <f>U44/12</f>
        <v>5304.6050000000005</v>
      </c>
    </row>
    <row r="45" spans="1:23" s="71" customFormat="1" ht="15" customHeight="1" x14ac:dyDescent="0.25">
      <c r="A45" s="721"/>
      <c r="B45" s="729"/>
      <c r="C45" s="730"/>
      <c r="D45" s="732"/>
      <c r="E45" s="732"/>
      <c r="F45" s="733"/>
      <c r="G45" s="225" t="s">
        <v>56</v>
      </c>
      <c r="H45" s="196">
        <f t="shared" si="6"/>
        <v>20</v>
      </c>
      <c r="I45" s="196">
        <f t="shared" si="6"/>
        <v>0</v>
      </c>
      <c r="J45" s="196">
        <f t="shared" si="6"/>
        <v>10</v>
      </c>
      <c r="K45" s="196">
        <f t="shared" si="6"/>
        <v>0</v>
      </c>
      <c r="L45" s="196">
        <f t="shared" si="6"/>
        <v>0</v>
      </c>
      <c r="M45" s="196">
        <f t="shared" si="6"/>
        <v>0</v>
      </c>
      <c r="N45" s="196">
        <f t="shared" si="6"/>
        <v>0</v>
      </c>
      <c r="O45" s="196">
        <f t="shared" si="11"/>
        <v>30</v>
      </c>
      <c r="P45" s="734"/>
      <c r="Q45" s="645"/>
      <c r="R45" s="735"/>
      <c r="S45" s="735"/>
      <c r="T45" s="737"/>
      <c r="U45" s="737"/>
      <c r="V45" s="403"/>
      <c r="W45" s="715"/>
    </row>
    <row r="46" spans="1:23" s="71" customFormat="1" ht="15" customHeight="1" x14ac:dyDescent="0.25">
      <c r="A46" s="721">
        <v>3</v>
      </c>
      <c r="B46" s="729" t="s">
        <v>75</v>
      </c>
      <c r="C46" s="730" t="s">
        <v>16</v>
      </c>
      <c r="D46" s="732"/>
      <c r="E46" s="731">
        <v>0</v>
      </c>
      <c r="F46" s="733">
        <v>1684</v>
      </c>
      <c r="G46" s="225" t="s">
        <v>55</v>
      </c>
      <c r="H46" s="196">
        <f t="shared" si="6"/>
        <v>17.5</v>
      </c>
      <c r="I46" s="196">
        <f t="shared" si="6"/>
        <v>25</v>
      </c>
      <c r="J46" s="196">
        <f t="shared" si="6"/>
        <v>35</v>
      </c>
      <c r="K46" s="196">
        <f t="shared" si="6"/>
        <v>30</v>
      </c>
      <c r="L46" s="196">
        <f t="shared" si="6"/>
        <v>47.5</v>
      </c>
      <c r="M46" s="196">
        <f t="shared" si="6"/>
        <v>52.5</v>
      </c>
      <c r="N46" s="196">
        <f t="shared" si="6"/>
        <v>102.5</v>
      </c>
      <c r="O46" s="196">
        <f t="shared" si="11"/>
        <v>310</v>
      </c>
      <c r="P46" s="734">
        <f t="shared" ref="P46" si="13">O46+O47</f>
        <v>497.5</v>
      </c>
      <c r="Q46" s="591">
        <v>80</v>
      </c>
      <c r="R46" s="735"/>
      <c r="S46" s="735">
        <v>400</v>
      </c>
      <c r="T46" s="737">
        <f>D46+E46+F46+P46+Q46+R46+S46</f>
        <v>2661.5</v>
      </c>
      <c r="U46" s="737">
        <f>T46*44.39</f>
        <v>118143.985</v>
      </c>
      <c r="V46" s="401">
        <f>(U46+U42)/2</f>
        <v>148018.45499999999</v>
      </c>
      <c r="W46" s="717">
        <f>V47/12</f>
        <v>11101.384124999999</v>
      </c>
    </row>
    <row r="47" spans="1:23" s="71" customFormat="1" ht="15.75" customHeight="1" x14ac:dyDescent="0.25">
      <c r="A47" s="721"/>
      <c r="B47" s="729"/>
      <c r="C47" s="730"/>
      <c r="D47" s="732"/>
      <c r="E47" s="731"/>
      <c r="F47" s="733"/>
      <c r="G47" s="225" t="s">
        <v>56</v>
      </c>
      <c r="H47" s="196">
        <f t="shared" si="6"/>
        <v>7.5</v>
      </c>
      <c r="I47" s="196">
        <f t="shared" si="6"/>
        <v>12.5</v>
      </c>
      <c r="J47" s="196">
        <f t="shared" si="6"/>
        <v>12.5</v>
      </c>
      <c r="K47" s="196">
        <f t="shared" si="6"/>
        <v>25</v>
      </c>
      <c r="L47" s="196">
        <f t="shared" si="6"/>
        <v>30</v>
      </c>
      <c r="M47" s="196">
        <f t="shared" si="6"/>
        <v>60</v>
      </c>
      <c r="N47" s="196">
        <f t="shared" si="6"/>
        <v>40</v>
      </c>
      <c r="O47" s="196">
        <f t="shared" si="11"/>
        <v>187.5</v>
      </c>
      <c r="P47" s="734"/>
      <c r="Q47" s="592"/>
      <c r="R47" s="735"/>
      <c r="S47" s="735"/>
      <c r="T47" s="737"/>
      <c r="U47" s="737"/>
      <c r="V47" s="406">
        <f>V46*0.9</f>
        <v>133216.60949999999</v>
      </c>
      <c r="W47" s="715"/>
    </row>
    <row r="48" spans="1:23" s="71" customFormat="1" ht="15.75" customHeight="1" x14ac:dyDescent="0.25">
      <c r="A48" s="721">
        <v>4</v>
      </c>
      <c r="B48" s="729" t="s">
        <v>14</v>
      </c>
      <c r="C48" s="730" t="s">
        <v>6</v>
      </c>
      <c r="D48" s="731"/>
      <c r="E48" s="732">
        <v>0</v>
      </c>
      <c r="F48" s="733">
        <v>981</v>
      </c>
      <c r="G48" s="225" t="s">
        <v>55</v>
      </c>
      <c r="H48" s="196">
        <f t="shared" si="6"/>
        <v>15</v>
      </c>
      <c r="I48" s="196">
        <f t="shared" si="6"/>
        <v>2.5</v>
      </c>
      <c r="J48" s="196">
        <f t="shared" si="6"/>
        <v>2.5</v>
      </c>
      <c r="K48" s="196">
        <f t="shared" si="6"/>
        <v>0</v>
      </c>
      <c r="L48" s="196">
        <f t="shared" si="6"/>
        <v>0</v>
      </c>
      <c r="M48" s="196">
        <f t="shared" si="6"/>
        <v>0</v>
      </c>
      <c r="N48" s="196">
        <f t="shared" si="6"/>
        <v>0</v>
      </c>
      <c r="O48" s="196">
        <f t="shared" si="11"/>
        <v>20</v>
      </c>
      <c r="P48" s="734">
        <f t="shared" ref="P48" si="14">O48+O49</f>
        <v>37.5</v>
      </c>
      <c r="Q48" s="736">
        <v>0</v>
      </c>
      <c r="R48" s="735"/>
      <c r="S48" s="735">
        <v>300</v>
      </c>
      <c r="T48" s="737">
        <f>D48+E48+F48+P48+Q48+R48+S48</f>
        <v>1318.5</v>
      </c>
      <c r="U48" s="737">
        <f>T48*44.39</f>
        <v>58528.215000000004</v>
      </c>
      <c r="V48" s="402"/>
      <c r="W48" s="715">
        <f>U48/12</f>
        <v>4877.3512500000006</v>
      </c>
    </row>
    <row r="49" spans="1:23" s="71" customFormat="1" ht="15.75" customHeight="1" thickBot="1" x14ac:dyDescent="0.3">
      <c r="A49" s="721"/>
      <c r="B49" s="729"/>
      <c r="C49" s="730"/>
      <c r="D49" s="731"/>
      <c r="E49" s="732"/>
      <c r="F49" s="733"/>
      <c r="G49" s="225" t="s">
        <v>56</v>
      </c>
      <c r="H49" s="196">
        <f t="shared" si="6"/>
        <v>17.5</v>
      </c>
      <c r="I49" s="196">
        <f t="shared" si="6"/>
        <v>0</v>
      </c>
      <c r="J49" s="196">
        <f t="shared" si="6"/>
        <v>0</v>
      </c>
      <c r="K49" s="196">
        <f t="shared" si="6"/>
        <v>0</v>
      </c>
      <c r="L49" s="196">
        <f t="shared" si="6"/>
        <v>0</v>
      </c>
      <c r="M49" s="196">
        <f t="shared" si="6"/>
        <v>0</v>
      </c>
      <c r="N49" s="196">
        <f t="shared" si="6"/>
        <v>0</v>
      </c>
      <c r="O49" s="196">
        <f t="shared" si="11"/>
        <v>17.5</v>
      </c>
      <c r="P49" s="734"/>
      <c r="Q49" s="645"/>
      <c r="R49" s="735"/>
      <c r="S49" s="735"/>
      <c r="T49" s="738"/>
      <c r="U49" s="738"/>
      <c r="V49" s="460"/>
      <c r="W49" s="772"/>
    </row>
    <row r="50" spans="1:23" ht="16.5" thickBot="1" x14ac:dyDescent="0.3">
      <c r="A50" s="32">
        <v>4</v>
      </c>
      <c r="B50" s="33" t="s">
        <v>15</v>
      </c>
      <c r="C50" s="33"/>
      <c r="D50" s="185">
        <f>SUM(D42:D49)</f>
        <v>700</v>
      </c>
      <c r="E50" s="185">
        <f>SUM(E42:E49)</f>
        <v>100</v>
      </c>
      <c r="F50" s="186">
        <f>SUM(F42:F49)</f>
        <v>6354</v>
      </c>
      <c r="G50" s="224"/>
      <c r="H50" s="125">
        <f t="shared" ref="H50:U50" si="15">SUM(H42:H49)</f>
        <v>207.5</v>
      </c>
      <c r="I50" s="125">
        <f t="shared" si="15"/>
        <v>102.5</v>
      </c>
      <c r="J50" s="125">
        <f t="shared" si="15"/>
        <v>107.5</v>
      </c>
      <c r="K50" s="125">
        <f t="shared" si="15"/>
        <v>82.5</v>
      </c>
      <c r="L50" s="125">
        <f t="shared" si="15"/>
        <v>190</v>
      </c>
      <c r="M50" s="125">
        <f t="shared" si="15"/>
        <v>190</v>
      </c>
      <c r="N50" s="124">
        <f t="shared" si="15"/>
        <v>277.5</v>
      </c>
      <c r="O50" s="125">
        <f t="shared" si="15"/>
        <v>1157.5</v>
      </c>
      <c r="P50" s="197">
        <f t="shared" si="15"/>
        <v>1157.5</v>
      </c>
      <c r="Q50" s="197">
        <f t="shared" si="15"/>
        <v>160</v>
      </c>
      <c r="R50" s="198">
        <f t="shared" si="15"/>
        <v>0</v>
      </c>
      <c r="S50" s="124">
        <f t="shared" si="15"/>
        <v>950</v>
      </c>
      <c r="T50" s="147">
        <f t="shared" si="15"/>
        <v>9421.5</v>
      </c>
      <c r="U50" s="147">
        <f t="shared" si="15"/>
        <v>418220.38500000001</v>
      </c>
      <c r="V50" s="462">
        <f>V47+V43</f>
        <v>296036.91000000003</v>
      </c>
      <c r="W50" s="461">
        <f>SUM(W42:W49)</f>
        <v>34851.698750000003</v>
      </c>
    </row>
    <row r="51" spans="1:23" ht="15.75" thickTop="1" x14ac:dyDescent="0.25"/>
    <row r="52" spans="1:23" x14ac:dyDescent="0.25">
      <c r="B52" s="71" t="s">
        <v>27</v>
      </c>
      <c r="G52" s="71" t="s">
        <v>27</v>
      </c>
    </row>
  </sheetData>
  <mergeCells count="109">
    <mergeCell ref="U46:U47"/>
    <mergeCell ref="W46:W47"/>
    <mergeCell ref="U48:U49"/>
    <mergeCell ref="W48:W49"/>
    <mergeCell ref="U39:U41"/>
    <mergeCell ref="V39:V41"/>
    <mergeCell ref="W39:W41"/>
    <mergeCell ref="U42:U43"/>
    <mergeCell ref="W42:W43"/>
    <mergeCell ref="U44:U45"/>
    <mergeCell ref="W44:W45"/>
    <mergeCell ref="A2:A4"/>
    <mergeCell ref="B2:B4"/>
    <mergeCell ref="D2:D4"/>
    <mergeCell ref="E2:E4"/>
    <mergeCell ref="T39:T41"/>
    <mergeCell ref="S2:S4"/>
    <mergeCell ref="T2:T4"/>
    <mergeCell ref="A7:A8"/>
    <mergeCell ref="B7:B8"/>
    <mergeCell ref="D7:D8"/>
    <mergeCell ref="E7:E8"/>
    <mergeCell ref="P7:P8"/>
    <mergeCell ref="G2:G4"/>
    <mergeCell ref="A9:A10"/>
    <mergeCell ref="B9:B10"/>
    <mergeCell ref="F40:F41"/>
    <mergeCell ref="G40:G41"/>
    <mergeCell ref="F39:P39"/>
    <mergeCell ref="A39:A41"/>
    <mergeCell ref="B39:B41"/>
    <mergeCell ref="D39:D41"/>
    <mergeCell ref="T5:T6"/>
    <mergeCell ref="S9:S10"/>
    <mergeCell ref="T9:T10"/>
    <mergeCell ref="S46:S47"/>
    <mergeCell ref="H2:P2"/>
    <mergeCell ref="R7:R8"/>
    <mergeCell ref="S7:S8"/>
    <mergeCell ref="T7:T8"/>
    <mergeCell ref="R2:R4"/>
    <mergeCell ref="D9:D10"/>
    <mergeCell ref="E9:E10"/>
    <mergeCell ref="P9:P10"/>
    <mergeCell ref="T42:T43"/>
    <mergeCell ref="D42:D43"/>
    <mergeCell ref="E42:E43"/>
    <mergeCell ref="R39:R41"/>
    <mergeCell ref="S39:S41"/>
    <mergeCell ref="Q39:Q41"/>
    <mergeCell ref="Q42:Q43"/>
    <mergeCell ref="Q44:Q45"/>
    <mergeCell ref="Q46:Q47"/>
    <mergeCell ref="T46:T47"/>
    <mergeCell ref="P42:P43"/>
    <mergeCell ref="R9:R10"/>
    <mergeCell ref="S5:S6"/>
    <mergeCell ref="A37:T37"/>
    <mergeCell ref="P44:P45"/>
    <mergeCell ref="A46:A47"/>
    <mergeCell ref="A44:A45"/>
    <mergeCell ref="B44:B45"/>
    <mergeCell ref="F42:F43"/>
    <mergeCell ref="C44:C45"/>
    <mergeCell ref="C46:C47"/>
    <mergeCell ref="E39:E41"/>
    <mergeCell ref="F44:F45"/>
    <mergeCell ref="F46:F47"/>
    <mergeCell ref="A42:A43"/>
    <mergeCell ref="B42:B43"/>
    <mergeCell ref="C42:C43"/>
    <mergeCell ref="C39:C41"/>
    <mergeCell ref="D44:D45"/>
    <mergeCell ref="E44:E45"/>
    <mergeCell ref="R44:R45"/>
    <mergeCell ref="S44:S45"/>
    <mergeCell ref="T44:T45"/>
    <mergeCell ref="A5:A6"/>
    <mergeCell ref="B5:B6"/>
    <mergeCell ref="D5:D6"/>
    <mergeCell ref="E5:E6"/>
    <mergeCell ref="P5:P6"/>
    <mergeCell ref="R5:R6"/>
    <mergeCell ref="R42:R43"/>
    <mergeCell ref="S42:S43"/>
    <mergeCell ref="A48:A49"/>
    <mergeCell ref="A11:A12"/>
    <mergeCell ref="B11:B12"/>
    <mergeCell ref="D11:D12"/>
    <mergeCell ref="E11:E12"/>
    <mergeCell ref="R11:R12"/>
    <mergeCell ref="S11:S12"/>
    <mergeCell ref="T11:T12"/>
    <mergeCell ref="P11:P12"/>
    <mergeCell ref="B48:B49"/>
    <mergeCell ref="C48:C49"/>
    <mergeCell ref="D48:D49"/>
    <mergeCell ref="E48:E49"/>
    <mergeCell ref="F48:F49"/>
    <mergeCell ref="P48:P49"/>
    <mergeCell ref="R48:R49"/>
    <mergeCell ref="Q48:Q49"/>
    <mergeCell ref="S48:S49"/>
    <mergeCell ref="T48:T49"/>
    <mergeCell ref="B46:B47"/>
    <mergeCell ref="D46:D47"/>
    <mergeCell ref="E46:E47"/>
    <mergeCell ref="P46:P47"/>
    <mergeCell ref="R46:R47"/>
  </mergeCells>
  <pageMargins left="0.19685039370078741" right="0.11811023622047245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tabSelected="1" topLeftCell="A43" zoomScale="110" zoomScaleNormal="110" workbookViewId="0">
      <selection activeCell="X58" sqref="X58"/>
    </sheetView>
  </sheetViews>
  <sheetFormatPr defaultRowHeight="15" x14ac:dyDescent="0.25"/>
  <cols>
    <col min="1" max="1" width="3" customWidth="1"/>
    <col min="2" max="2" width="19" customWidth="1"/>
    <col min="3" max="3" width="3.28515625" style="71" customWidth="1"/>
    <col min="4" max="4" width="5" customWidth="1"/>
    <col min="5" max="5" width="5.5703125" customWidth="1"/>
    <col min="6" max="6" width="6.5703125" style="71" customWidth="1"/>
    <col min="7" max="7" width="2.7109375" customWidth="1"/>
    <col min="8" max="8" width="5.5703125" customWidth="1"/>
    <col min="9" max="9" width="5.42578125" customWidth="1"/>
    <col min="10" max="10" width="5.7109375" customWidth="1"/>
    <col min="11" max="11" width="4.85546875" customWidth="1"/>
    <col min="12" max="12" width="5.42578125" customWidth="1"/>
    <col min="13" max="13" width="6.140625" customWidth="1"/>
    <col min="14" max="14" width="5.5703125" customWidth="1"/>
    <col min="15" max="15" width="5.7109375" style="71" customWidth="1"/>
    <col min="16" max="16" width="6" customWidth="1"/>
    <col min="17" max="17" width="5.7109375" style="71" customWidth="1"/>
    <col min="18" max="18" width="5.85546875" customWidth="1"/>
    <col min="19" max="19" width="5.5703125" customWidth="1"/>
    <col min="20" max="20" width="7.5703125" customWidth="1"/>
  </cols>
  <sheetData>
    <row r="1" spans="1:20" x14ac:dyDescent="0.25">
      <c r="A1" s="795" t="s">
        <v>238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</row>
    <row r="2" spans="1:20" ht="15.75" thickBot="1" x14ac:dyDescent="0.3">
      <c r="A2" s="171"/>
      <c r="B2" s="178" t="s">
        <v>130</v>
      </c>
      <c r="C2" s="178"/>
      <c r="D2" s="171"/>
      <c r="E2" s="171"/>
      <c r="F2" s="171"/>
      <c r="G2" s="171"/>
      <c r="H2" s="450"/>
      <c r="I2" s="450"/>
      <c r="J2" s="450"/>
      <c r="K2" s="450"/>
      <c r="L2" s="450"/>
      <c r="M2" s="450"/>
      <c r="N2" s="450"/>
      <c r="O2" s="450"/>
      <c r="P2" s="171"/>
      <c r="Q2" s="171"/>
      <c r="R2" s="171"/>
      <c r="S2" s="171"/>
      <c r="T2" s="171"/>
    </row>
    <row r="3" spans="1:20" s="71" customFormat="1" ht="15" customHeight="1" thickTop="1" x14ac:dyDescent="0.25">
      <c r="A3" s="802" t="s">
        <v>4</v>
      </c>
      <c r="B3" s="803" t="s">
        <v>203</v>
      </c>
      <c r="C3" s="451"/>
      <c r="D3" s="805">
        <v>0</v>
      </c>
      <c r="E3" s="805">
        <v>0</v>
      </c>
      <c r="F3" s="799"/>
      <c r="G3" s="452" t="s">
        <v>55</v>
      </c>
      <c r="H3" s="453">
        <v>33</v>
      </c>
      <c r="I3" s="454">
        <v>4</v>
      </c>
      <c r="J3" s="454">
        <v>4</v>
      </c>
      <c r="K3" s="454"/>
      <c r="L3" s="454">
        <v>7</v>
      </c>
      <c r="M3" s="454"/>
      <c r="N3" s="454"/>
      <c r="O3" s="455">
        <f t="shared" ref="O3:O14" si="0">SUM(H3:N3)</f>
        <v>48</v>
      </c>
      <c r="P3" s="796">
        <f>SUM(H3:N4)</f>
        <v>60</v>
      </c>
      <c r="Q3" s="456"/>
      <c r="R3" s="798"/>
      <c r="S3" s="798"/>
      <c r="T3" s="801" t="e">
        <f>D3+E3+#REF!+P3+R3+S3</f>
        <v>#REF!</v>
      </c>
    </row>
    <row r="4" spans="1:20" s="71" customFormat="1" ht="15" customHeight="1" x14ac:dyDescent="0.25">
      <c r="A4" s="774"/>
      <c r="B4" s="804"/>
      <c r="C4" s="220"/>
      <c r="D4" s="777"/>
      <c r="E4" s="777"/>
      <c r="F4" s="800"/>
      <c r="G4" s="175" t="s">
        <v>56</v>
      </c>
      <c r="H4" s="182">
        <v>2</v>
      </c>
      <c r="I4" s="183">
        <v>1</v>
      </c>
      <c r="J4" s="183">
        <v>3</v>
      </c>
      <c r="K4" s="183"/>
      <c r="L4" s="183">
        <v>6</v>
      </c>
      <c r="M4" s="183"/>
      <c r="N4" s="183"/>
      <c r="O4" s="446">
        <f t="shared" si="0"/>
        <v>12</v>
      </c>
      <c r="P4" s="797"/>
      <c r="Q4" s="425"/>
      <c r="R4" s="792"/>
      <c r="S4" s="792"/>
      <c r="T4" s="794"/>
    </row>
    <row r="5" spans="1:20" s="71" customFormat="1" ht="15" customHeight="1" x14ac:dyDescent="0.25">
      <c r="A5" s="774" t="s">
        <v>7</v>
      </c>
      <c r="B5" s="804" t="s">
        <v>22</v>
      </c>
      <c r="C5" s="220"/>
      <c r="D5" s="777">
        <v>0</v>
      </c>
      <c r="E5" s="777">
        <v>0</v>
      </c>
      <c r="F5" s="808"/>
      <c r="G5" s="175" t="s">
        <v>55</v>
      </c>
      <c r="H5" s="182"/>
      <c r="I5" s="183"/>
      <c r="J5" s="183"/>
      <c r="K5" s="183"/>
      <c r="L5" s="183"/>
      <c r="M5" s="183"/>
      <c r="N5" s="183"/>
      <c r="O5" s="446">
        <f t="shared" si="0"/>
        <v>0</v>
      </c>
      <c r="P5" s="806">
        <f>SUM(H5:N6)</f>
        <v>96</v>
      </c>
      <c r="Q5" s="424"/>
      <c r="R5" s="791"/>
      <c r="S5" s="791"/>
      <c r="T5" s="794" t="e">
        <f>D5+E5+#REF!+P5+R5+S5</f>
        <v>#REF!</v>
      </c>
    </row>
    <row r="6" spans="1:20" s="71" customFormat="1" ht="15" customHeight="1" x14ac:dyDescent="0.25">
      <c r="A6" s="774"/>
      <c r="B6" s="804"/>
      <c r="C6" s="220"/>
      <c r="D6" s="777"/>
      <c r="E6" s="777"/>
      <c r="F6" s="800"/>
      <c r="G6" s="175" t="s">
        <v>56</v>
      </c>
      <c r="H6" s="182">
        <v>9</v>
      </c>
      <c r="I6" s="183">
        <v>28</v>
      </c>
      <c r="J6" s="183">
        <v>21</v>
      </c>
      <c r="K6" s="183">
        <v>6</v>
      </c>
      <c r="L6" s="183"/>
      <c r="M6" s="183"/>
      <c r="N6" s="183">
        <v>32</v>
      </c>
      <c r="O6" s="446">
        <f t="shared" si="0"/>
        <v>96</v>
      </c>
      <c r="P6" s="797"/>
      <c r="Q6" s="425"/>
      <c r="R6" s="792"/>
      <c r="S6" s="792"/>
      <c r="T6" s="794"/>
    </row>
    <row r="7" spans="1:20" s="71" customFormat="1" ht="15" customHeight="1" x14ac:dyDescent="0.25">
      <c r="A7" s="774" t="s">
        <v>8</v>
      </c>
      <c r="B7" s="804" t="s">
        <v>76</v>
      </c>
      <c r="C7" s="220"/>
      <c r="D7" s="777">
        <v>0</v>
      </c>
      <c r="E7" s="777"/>
      <c r="F7" s="808"/>
      <c r="G7" s="175" t="s">
        <v>55</v>
      </c>
      <c r="H7" s="181">
        <v>17</v>
      </c>
      <c r="I7" s="181"/>
      <c r="J7" s="181"/>
      <c r="K7" s="181"/>
      <c r="L7" s="181"/>
      <c r="M7" s="181"/>
      <c r="N7" s="181"/>
      <c r="O7" s="446">
        <f t="shared" si="0"/>
        <v>17</v>
      </c>
      <c r="P7" s="806">
        <f>SUM(H7:N8)</f>
        <v>17</v>
      </c>
      <c r="Q7" s="424"/>
      <c r="R7" s="791">
        <v>0</v>
      </c>
      <c r="S7" s="791"/>
      <c r="T7" s="794" t="e">
        <f>D7+E7+#REF!+P7+R7+S7</f>
        <v>#REF!</v>
      </c>
    </row>
    <row r="8" spans="1:20" s="71" customFormat="1" ht="15" customHeight="1" x14ac:dyDescent="0.25">
      <c r="A8" s="774"/>
      <c r="B8" s="804"/>
      <c r="C8" s="220"/>
      <c r="D8" s="777"/>
      <c r="E8" s="777"/>
      <c r="F8" s="800"/>
      <c r="G8" s="175" t="s">
        <v>56</v>
      </c>
      <c r="H8" s="181"/>
      <c r="I8" s="181"/>
      <c r="J8" s="181"/>
      <c r="K8" s="181"/>
      <c r="L8" s="181"/>
      <c r="M8" s="181"/>
      <c r="N8" s="181"/>
      <c r="O8" s="446">
        <f t="shared" si="0"/>
        <v>0</v>
      </c>
      <c r="P8" s="797"/>
      <c r="Q8" s="425"/>
      <c r="R8" s="792"/>
      <c r="S8" s="792"/>
      <c r="T8" s="794"/>
    </row>
    <row r="9" spans="1:20" s="71" customFormat="1" ht="15" customHeight="1" x14ac:dyDescent="0.25">
      <c r="A9" s="774" t="s">
        <v>9</v>
      </c>
      <c r="B9" s="816" t="s">
        <v>25</v>
      </c>
      <c r="C9" s="220"/>
      <c r="D9" s="791">
        <v>0</v>
      </c>
      <c r="E9" s="791">
        <v>0</v>
      </c>
      <c r="F9" s="791"/>
      <c r="G9" s="304" t="s">
        <v>55</v>
      </c>
      <c r="H9" s="182">
        <v>46</v>
      </c>
      <c r="I9" s="183">
        <v>16</v>
      </c>
      <c r="J9" s="183">
        <v>21</v>
      </c>
      <c r="K9" s="183"/>
      <c r="L9" s="183"/>
      <c r="M9" s="183"/>
      <c r="N9" s="183"/>
      <c r="O9" s="446">
        <f t="shared" si="0"/>
        <v>83</v>
      </c>
      <c r="P9" s="806">
        <f>SUM(H9:N10)</f>
        <v>88</v>
      </c>
      <c r="Q9" s="426"/>
      <c r="R9" s="303"/>
      <c r="S9" s="303"/>
      <c r="T9" s="427"/>
    </row>
    <row r="10" spans="1:20" s="71" customFormat="1" ht="15" customHeight="1" x14ac:dyDescent="0.25">
      <c r="A10" s="774"/>
      <c r="B10" s="817"/>
      <c r="C10" s="220"/>
      <c r="D10" s="792"/>
      <c r="E10" s="792"/>
      <c r="F10" s="792"/>
      <c r="G10" s="175" t="s">
        <v>56</v>
      </c>
      <c r="H10" s="182">
        <v>3</v>
      </c>
      <c r="I10" s="183">
        <v>2</v>
      </c>
      <c r="J10" s="183"/>
      <c r="K10" s="183"/>
      <c r="L10" s="183"/>
      <c r="M10" s="183"/>
      <c r="N10" s="183"/>
      <c r="O10" s="447">
        <f t="shared" si="0"/>
        <v>5</v>
      </c>
      <c r="P10" s="844"/>
      <c r="Q10" s="426"/>
      <c r="R10" s="303"/>
      <c r="S10" s="303"/>
      <c r="T10" s="427"/>
    </row>
    <row r="11" spans="1:20" s="71" customFormat="1" ht="15" customHeight="1" x14ac:dyDescent="0.25">
      <c r="A11" s="774" t="s">
        <v>11</v>
      </c>
      <c r="B11" s="786" t="s">
        <v>91</v>
      </c>
      <c r="C11" s="220"/>
      <c r="D11" s="777">
        <v>0</v>
      </c>
      <c r="E11" s="777">
        <v>0</v>
      </c>
      <c r="F11" s="787"/>
      <c r="G11" s="304" t="s">
        <v>55</v>
      </c>
      <c r="H11" s="448">
        <v>22</v>
      </c>
      <c r="I11" s="448"/>
      <c r="J11" s="448">
        <v>3</v>
      </c>
      <c r="K11" s="448">
        <v>1</v>
      </c>
      <c r="L11" s="448">
        <v>1</v>
      </c>
      <c r="M11" s="448"/>
      <c r="N11" s="448">
        <v>8</v>
      </c>
      <c r="O11" s="447">
        <f t="shared" ref="O11:O12" si="1">SUM(H11:N11)</f>
        <v>35</v>
      </c>
      <c r="P11" s="789">
        <f>SUM(H11:N12)</f>
        <v>37</v>
      </c>
      <c r="Q11" s="424"/>
      <c r="R11" s="791"/>
      <c r="S11" s="791"/>
      <c r="T11" s="793" t="e">
        <f>D11+E11+#REF!+P11+R11+S11</f>
        <v>#REF!</v>
      </c>
    </row>
    <row r="12" spans="1:20" s="71" customFormat="1" ht="15" customHeight="1" thickBot="1" x14ac:dyDescent="0.3">
      <c r="A12" s="774"/>
      <c r="B12" s="786"/>
      <c r="C12" s="220"/>
      <c r="D12" s="777"/>
      <c r="E12" s="777"/>
      <c r="F12" s="788"/>
      <c r="G12" s="179" t="s">
        <v>56</v>
      </c>
      <c r="H12" s="449">
        <v>2</v>
      </c>
      <c r="I12" s="449"/>
      <c r="J12" s="449"/>
      <c r="K12" s="449"/>
      <c r="L12" s="449"/>
      <c r="M12" s="449"/>
      <c r="N12" s="449"/>
      <c r="O12" s="447">
        <f t="shared" si="1"/>
        <v>2</v>
      </c>
      <c r="P12" s="790"/>
      <c r="Q12" s="426"/>
      <c r="R12" s="792"/>
      <c r="S12" s="792"/>
      <c r="T12" s="794"/>
    </row>
    <row r="13" spans="1:20" s="71" customFormat="1" ht="15" customHeight="1" x14ac:dyDescent="0.25">
      <c r="A13" s="774" t="s">
        <v>13</v>
      </c>
      <c r="B13" s="786" t="s">
        <v>79</v>
      </c>
      <c r="C13" s="220"/>
      <c r="D13" s="777">
        <v>0</v>
      </c>
      <c r="E13" s="777">
        <v>0</v>
      </c>
      <c r="F13" s="787"/>
      <c r="G13" s="304" t="s">
        <v>55</v>
      </c>
      <c r="H13" s="448"/>
      <c r="I13" s="448"/>
      <c r="J13" s="448"/>
      <c r="K13" s="448"/>
      <c r="L13" s="448"/>
      <c r="M13" s="448"/>
      <c r="N13" s="448"/>
      <c r="O13" s="447">
        <f t="shared" si="0"/>
        <v>0</v>
      </c>
      <c r="P13" s="789">
        <f>SUM(H13:N14)</f>
        <v>80</v>
      </c>
      <c r="Q13" s="424"/>
      <c r="R13" s="791"/>
      <c r="S13" s="791"/>
      <c r="T13" s="793" t="e">
        <f>D13+E13+#REF!+P13+R13+S13</f>
        <v>#REF!</v>
      </c>
    </row>
    <row r="14" spans="1:20" s="71" customFormat="1" ht="15" customHeight="1" thickBot="1" x14ac:dyDescent="0.3">
      <c r="A14" s="774"/>
      <c r="B14" s="786"/>
      <c r="C14" s="220"/>
      <c r="D14" s="777"/>
      <c r="E14" s="777"/>
      <c r="F14" s="788"/>
      <c r="G14" s="179" t="s">
        <v>56</v>
      </c>
      <c r="H14" s="449"/>
      <c r="I14" s="449">
        <v>26</v>
      </c>
      <c r="J14" s="449">
        <v>28</v>
      </c>
      <c r="K14" s="449"/>
      <c r="L14" s="449"/>
      <c r="M14" s="449"/>
      <c r="N14" s="449">
        <v>26</v>
      </c>
      <c r="O14" s="447">
        <f t="shared" si="0"/>
        <v>80</v>
      </c>
      <c r="P14" s="790"/>
      <c r="Q14" s="426"/>
      <c r="R14" s="792"/>
      <c r="S14" s="792"/>
      <c r="T14" s="794"/>
    </row>
    <row r="15" spans="1:20" s="71" customFormat="1" ht="15.75" customHeight="1" thickBot="1" x14ac:dyDescent="0.3">
      <c r="A15" s="176">
        <v>6</v>
      </c>
      <c r="B15" s="177" t="s">
        <v>15</v>
      </c>
      <c r="C15" s="177"/>
      <c r="D15" s="185">
        <f>SUM(D3:D14)</f>
        <v>0</v>
      </c>
      <c r="E15" s="185">
        <f>SUM(E3:E14)</f>
        <v>0</v>
      </c>
      <c r="F15" s="186">
        <f>SUM(F3:F13)</f>
        <v>0</v>
      </c>
      <c r="G15" s="187"/>
      <c r="H15" s="188">
        <f t="shared" ref="H15:P15" si="2">SUM(H3:H14)</f>
        <v>134</v>
      </c>
      <c r="I15" s="188">
        <f t="shared" si="2"/>
        <v>77</v>
      </c>
      <c r="J15" s="188">
        <f t="shared" si="2"/>
        <v>80</v>
      </c>
      <c r="K15" s="188">
        <f t="shared" si="2"/>
        <v>7</v>
      </c>
      <c r="L15" s="188">
        <f t="shared" si="2"/>
        <v>14</v>
      </c>
      <c r="M15" s="188">
        <f t="shared" si="2"/>
        <v>0</v>
      </c>
      <c r="N15" s="188">
        <f t="shared" si="2"/>
        <v>66</v>
      </c>
      <c r="O15" s="188">
        <f t="shared" si="2"/>
        <v>378</v>
      </c>
      <c r="P15" s="189">
        <f t="shared" si="2"/>
        <v>378</v>
      </c>
      <c r="Q15" s="189"/>
      <c r="R15" s="185">
        <f>SUM(R3:R14)</f>
        <v>0</v>
      </c>
      <c r="S15" s="190">
        <f>SUM(S3:S14)</f>
        <v>0</v>
      </c>
      <c r="T15" s="184" t="e">
        <f>SUM(T3:T14)</f>
        <v>#REF!</v>
      </c>
    </row>
    <row r="16" spans="1:20" s="51" customFormat="1" ht="15.75" customHeight="1" thickTop="1" x14ac:dyDescent="0.25">
      <c r="A16" s="191"/>
      <c r="B16" s="192"/>
      <c r="C16" s="192"/>
      <c r="D16" s="193"/>
      <c r="E16" s="193"/>
      <c r="F16" s="193"/>
      <c r="G16" s="194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34"/>
    </row>
    <row r="17" spans="1:20" s="51" customFormat="1" ht="15.75" customHeight="1" x14ac:dyDescent="0.25">
      <c r="A17" s="191"/>
      <c r="B17" s="192"/>
      <c r="C17" s="192"/>
      <c r="D17" s="193"/>
      <c r="E17" s="193"/>
      <c r="F17" s="193"/>
      <c r="G17" s="194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34"/>
    </row>
    <row r="18" spans="1:20" s="51" customFormat="1" ht="15.75" customHeight="1" x14ac:dyDescent="0.25">
      <c r="A18" s="191"/>
      <c r="B18" s="192"/>
      <c r="C18" s="192"/>
      <c r="D18" s="193"/>
      <c r="E18" s="193"/>
      <c r="F18" s="193"/>
      <c r="G18" s="194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34"/>
    </row>
    <row r="19" spans="1:20" s="51" customFormat="1" ht="15.75" customHeight="1" x14ac:dyDescent="0.25">
      <c r="A19" s="191"/>
      <c r="B19" s="192"/>
      <c r="C19" s="192"/>
      <c r="D19" s="193"/>
      <c r="E19" s="193"/>
      <c r="F19" s="193"/>
      <c r="G19" s="194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34"/>
    </row>
    <row r="20" spans="1:20" s="51" customFormat="1" ht="15.75" customHeight="1" x14ac:dyDescent="0.25">
      <c r="A20" s="191"/>
      <c r="B20" s="192"/>
      <c r="C20" s="192"/>
      <c r="D20" s="193"/>
      <c r="E20" s="193"/>
      <c r="F20" s="193"/>
      <c r="G20" s="194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34"/>
    </row>
    <row r="21" spans="1:20" s="51" customFormat="1" ht="15.75" customHeight="1" x14ac:dyDescent="0.25">
      <c r="A21" s="191"/>
      <c r="B21" s="192"/>
      <c r="C21" s="192"/>
      <c r="D21" s="193"/>
      <c r="E21" s="193"/>
      <c r="F21" s="193"/>
      <c r="G21" s="194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34"/>
    </row>
    <row r="22" spans="1:20" s="51" customFormat="1" ht="15.75" customHeight="1" x14ac:dyDescent="0.25">
      <c r="A22" s="191"/>
      <c r="B22" s="192"/>
      <c r="C22" s="192"/>
      <c r="D22" s="193"/>
      <c r="E22" s="193"/>
      <c r="F22" s="193"/>
      <c r="G22" s="194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34"/>
    </row>
    <row r="23" spans="1:20" s="51" customFormat="1" ht="15.75" customHeight="1" x14ac:dyDescent="0.25">
      <c r="A23" s="191"/>
      <c r="B23" s="192"/>
      <c r="C23" s="192"/>
      <c r="D23" s="193"/>
      <c r="E23" s="193"/>
      <c r="F23" s="193"/>
      <c r="G23" s="194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34"/>
    </row>
    <row r="24" spans="1:20" s="51" customFormat="1" ht="15.75" customHeight="1" x14ac:dyDescent="0.25">
      <c r="A24" s="191"/>
      <c r="B24" s="192"/>
      <c r="C24" s="192"/>
      <c r="D24" s="193"/>
      <c r="E24" s="193"/>
      <c r="F24" s="193"/>
      <c r="G24" s="194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34"/>
    </row>
    <row r="25" spans="1:20" s="51" customFormat="1" ht="15.75" customHeight="1" x14ac:dyDescent="0.25">
      <c r="A25" s="191"/>
      <c r="B25" s="192"/>
      <c r="C25" s="192"/>
      <c r="D25" s="193"/>
      <c r="E25" s="193"/>
      <c r="F25" s="193"/>
      <c r="G25" s="194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34"/>
    </row>
    <row r="26" spans="1:20" s="51" customFormat="1" ht="15.75" customHeight="1" x14ac:dyDescent="0.25">
      <c r="A26" s="191"/>
      <c r="B26" s="192"/>
      <c r="C26" s="192"/>
      <c r="D26" s="193"/>
      <c r="E26" s="193"/>
      <c r="F26" s="193"/>
      <c r="G26" s="194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34"/>
    </row>
    <row r="27" spans="1:20" s="51" customFormat="1" ht="15.75" customHeight="1" x14ac:dyDescent="0.25">
      <c r="A27" s="191"/>
      <c r="B27" s="192"/>
      <c r="C27" s="192"/>
      <c r="D27" s="193"/>
      <c r="E27" s="193"/>
      <c r="F27" s="193"/>
      <c r="G27" s="194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34"/>
    </row>
    <row r="28" spans="1:20" s="51" customFormat="1" ht="15.75" customHeight="1" x14ac:dyDescent="0.25">
      <c r="A28" s="191"/>
      <c r="B28" s="192"/>
      <c r="C28" s="192"/>
      <c r="D28" s="193"/>
      <c r="E28" s="193"/>
      <c r="F28" s="193"/>
      <c r="G28" s="194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34"/>
    </row>
    <row r="29" spans="1:20" s="51" customFormat="1" ht="15.75" customHeight="1" x14ac:dyDescent="0.25">
      <c r="A29" s="191"/>
      <c r="B29" s="192"/>
      <c r="C29" s="192"/>
      <c r="D29" s="193"/>
      <c r="E29" s="193"/>
      <c r="F29" s="193"/>
      <c r="G29" s="194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34"/>
    </row>
    <row r="30" spans="1:20" s="51" customFormat="1" ht="15.75" customHeight="1" x14ac:dyDescent="0.25">
      <c r="A30" s="191"/>
      <c r="B30" s="192"/>
      <c r="C30" s="192"/>
      <c r="D30" s="193"/>
      <c r="E30" s="193"/>
      <c r="F30" s="193"/>
      <c r="G30" s="194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34"/>
    </row>
    <row r="31" spans="1:20" s="51" customFormat="1" ht="15.75" customHeight="1" x14ac:dyDescent="0.25">
      <c r="A31" s="191"/>
      <c r="B31" s="192"/>
      <c r="C31" s="192"/>
      <c r="D31" s="193"/>
      <c r="E31" s="193"/>
      <c r="F31" s="193"/>
      <c r="G31" s="194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34"/>
    </row>
    <row r="32" spans="1:20" s="51" customFormat="1" ht="15.75" customHeight="1" x14ac:dyDescent="0.25">
      <c r="A32" s="191"/>
      <c r="B32" s="192"/>
      <c r="C32" s="192"/>
      <c r="D32" s="193"/>
      <c r="E32" s="193"/>
      <c r="F32" s="193"/>
      <c r="G32" s="194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34"/>
    </row>
    <row r="33" spans="1:22" s="51" customFormat="1" ht="15.75" customHeight="1" x14ac:dyDescent="0.25">
      <c r="A33" s="191"/>
      <c r="B33" s="192"/>
      <c r="C33" s="192"/>
      <c r="D33" s="193"/>
      <c r="E33" s="193"/>
      <c r="F33" s="193"/>
      <c r="G33" s="194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34"/>
    </row>
    <row r="34" spans="1:22" s="51" customFormat="1" ht="15.75" customHeight="1" x14ac:dyDescent="0.25">
      <c r="A34" s="191"/>
      <c r="B34" s="192"/>
      <c r="C34" s="192"/>
      <c r="D34" s="193"/>
      <c r="E34" s="193"/>
      <c r="F34" s="193"/>
      <c r="G34" s="194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34"/>
    </row>
    <row r="35" spans="1:22" s="51" customFormat="1" ht="15.75" customHeight="1" x14ac:dyDescent="0.25">
      <c r="A35" s="191"/>
      <c r="B35" s="192"/>
      <c r="C35" s="192"/>
      <c r="D35" s="193"/>
      <c r="E35" s="193"/>
      <c r="F35" s="193"/>
      <c r="G35" s="194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34"/>
    </row>
    <row r="36" spans="1:22" s="51" customFormat="1" ht="15.75" customHeight="1" x14ac:dyDescent="0.25">
      <c r="A36" s="191"/>
      <c r="B36" s="192"/>
      <c r="C36" s="192"/>
      <c r="D36" s="193"/>
      <c r="E36" s="193"/>
      <c r="F36" s="193"/>
      <c r="G36" s="194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34"/>
    </row>
    <row r="37" spans="1:22" s="51" customFormat="1" ht="15.75" customHeight="1" x14ac:dyDescent="0.25">
      <c r="A37" s="191"/>
      <c r="B37" s="192"/>
      <c r="C37" s="192"/>
      <c r="D37" s="193"/>
      <c r="E37" s="193"/>
      <c r="F37" s="193"/>
      <c r="G37" s="194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34"/>
    </row>
    <row r="38" spans="1:22" s="51" customFormat="1" ht="15.75" customHeight="1" x14ac:dyDescent="0.25">
      <c r="A38" s="191"/>
      <c r="B38" s="192"/>
      <c r="C38" s="192"/>
      <c r="D38" s="193"/>
      <c r="E38" s="193"/>
      <c r="F38" s="193"/>
      <c r="G38" s="194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34"/>
    </row>
    <row r="39" spans="1:22" s="51" customFormat="1" ht="15.75" customHeight="1" x14ac:dyDescent="0.25">
      <c r="A39" s="191"/>
      <c r="B39" s="192"/>
      <c r="C39" s="192"/>
      <c r="D39" s="193"/>
      <c r="E39" s="193"/>
      <c r="F39" s="193"/>
      <c r="G39" s="194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34"/>
    </row>
    <row r="40" spans="1:22" s="51" customFormat="1" ht="15.75" customHeight="1" x14ac:dyDescent="0.25">
      <c r="A40" s="191"/>
      <c r="B40" s="192"/>
      <c r="C40" s="192"/>
      <c r="D40" s="193"/>
      <c r="E40" s="193"/>
      <c r="F40" s="193"/>
      <c r="G40" s="194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34"/>
    </row>
    <row r="41" spans="1:22" s="51" customFormat="1" ht="15.75" customHeight="1" x14ac:dyDescent="0.25">
      <c r="A41" s="191"/>
      <c r="B41" s="192"/>
      <c r="C41" s="192"/>
      <c r="D41" s="193"/>
      <c r="E41" s="193"/>
      <c r="F41" s="193"/>
      <c r="G41" s="194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34"/>
    </row>
    <row r="42" spans="1:22" s="51" customFormat="1" ht="15.75" customHeight="1" x14ac:dyDescent="0.25">
      <c r="A42" s="191"/>
      <c r="B42" s="192"/>
      <c r="C42" s="192"/>
      <c r="D42" s="193"/>
      <c r="E42" s="193"/>
      <c r="F42" s="193"/>
      <c r="G42" s="194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34"/>
    </row>
    <row r="43" spans="1:22" s="51" customFormat="1" ht="15.75" customHeight="1" x14ac:dyDescent="0.25">
      <c r="A43" s="812" t="s">
        <v>236</v>
      </c>
      <c r="B43" s="812"/>
      <c r="C43" s="812"/>
      <c r="D43" s="812"/>
      <c r="E43" s="812"/>
      <c r="F43" s="812"/>
      <c r="G43" s="812"/>
      <c r="H43" s="812"/>
      <c r="I43" s="812"/>
      <c r="J43" s="812"/>
      <c r="K43" s="812"/>
      <c r="L43" s="812"/>
      <c r="M43" s="812"/>
      <c r="N43" s="812"/>
      <c r="O43" s="812"/>
      <c r="P43" s="812"/>
      <c r="Q43" s="812"/>
      <c r="R43" s="812"/>
      <c r="S43" s="812"/>
      <c r="T43" s="812"/>
    </row>
    <row r="44" spans="1:22" s="71" customFormat="1" ht="15.75" thickBot="1" x14ac:dyDescent="0.3">
      <c r="A44" s="180"/>
      <c r="B44" s="178"/>
      <c r="C44" s="178"/>
      <c r="D44" s="180"/>
      <c r="E44" s="180"/>
      <c r="F44" s="227"/>
      <c r="G44" s="228"/>
      <c r="H44" s="229"/>
      <c r="I44" s="229"/>
      <c r="J44" s="202"/>
      <c r="K44" s="202"/>
      <c r="L44" s="229"/>
      <c r="M44" s="229"/>
      <c r="N44" s="230" t="s">
        <v>131</v>
      </c>
      <c r="O44" s="178"/>
      <c r="P44" s="178"/>
      <c r="Q44" s="178"/>
      <c r="R44" s="180"/>
      <c r="S44" s="180"/>
      <c r="T44" s="195">
        <v>2.5</v>
      </c>
    </row>
    <row r="45" spans="1:22" s="51" customFormat="1" ht="15.75" customHeight="1" thickTop="1" x14ac:dyDescent="0.25">
      <c r="A45" s="809" t="s">
        <v>0</v>
      </c>
      <c r="B45" s="813" t="s">
        <v>1</v>
      </c>
      <c r="C45" s="837" t="s">
        <v>2</v>
      </c>
      <c r="D45" s="830" t="s">
        <v>28</v>
      </c>
      <c r="E45" s="833" t="s">
        <v>29</v>
      </c>
      <c r="F45" s="827" t="s">
        <v>159</v>
      </c>
      <c r="G45" s="828"/>
      <c r="H45" s="828"/>
      <c r="I45" s="828"/>
      <c r="J45" s="828"/>
      <c r="K45" s="828"/>
      <c r="L45" s="828"/>
      <c r="M45" s="828"/>
      <c r="N45" s="828"/>
      <c r="O45" s="828"/>
      <c r="P45" s="829"/>
      <c r="Q45" s="586" t="s">
        <v>187</v>
      </c>
      <c r="R45" s="822" t="s">
        <v>154</v>
      </c>
      <c r="S45" s="848" t="s">
        <v>161</v>
      </c>
      <c r="T45" s="851" t="s">
        <v>32</v>
      </c>
      <c r="U45" s="858" t="s">
        <v>248</v>
      </c>
      <c r="V45" s="757" t="s">
        <v>3</v>
      </c>
    </row>
    <row r="46" spans="1:22" s="51" customFormat="1" ht="72" customHeight="1" x14ac:dyDescent="0.25">
      <c r="A46" s="810"/>
      <c r="B46" s="814"/>
      <c r="C46" s="838"/>
      <c r="D46" s="831"/>
      <c r="E46" s="831"/>
      <c r="F46" s="825" t="s">
        <v>155</v>
      </c>
      <c r="G46" s="835" t="s">
        <v>116</v>
      </c>
      <c r="H46" s="167" t="s">
        <v>34</v>
      </c>
      <c r="I46" s="168" t="s">
        <v>35</v>
      </c>
      <c r="J46" s="168" t="s">
        <v>36</v>
      </c>
      <c r="K46" s="168" t="s">
        <v>51</v>
      </c>
      <c r="L46" s="169" t="s">
        <v>52</v>
      </c>
      <c r="M46" s="169" t="s">
        <v>53</v>
      </c>
      <c r="N46" s="169" t="s">
        <v>54</v>
      </c>
      <c r="O46" s="234" t="s">
        <v>160</v>
      </c>
      <c r="P46" s="170" t="s">
        <v>165</v>
      </c>
      <c r="Q46" s="597"/>
      <c r="R46" s="823"/>
      <c r="S46" s="849"/>
      <c r="T46" s="852"/>
      <c r="U46" s="859"/>
      <c r="V46" s="758"/>
    </row>
    <row r="47" spans="1:22" s="51" customFormat="1" ht="16.5" customHeight="1" thickBot="1" x14ac:dyDescent="0.3">
      <c r="A47" s="811"/>
      <c r="B47" s="815"/>
      <c r="C47" s="839"/>
      <c r="D47" s="832"/>
      <c r="E47" s="834"/>
      <c r="F47" s="826"/>
      <c r="G47" s="836"/>
      <c r="H47" s="172">
        <v>1</v>
      </c>
      <c r="I47" s="173">
        <v>2</v>
      </c>
      <c r="J47" s="173">
        <v>3</v>
      </c>
      <c r="K47" s="173">
        <v>4</v>
      </c>
      <c r="L47" s="173">
        <v>5</v>
      </c>
      <c r="M47" s="173">
        <v>6</v>
      </c>
      <c r="N47" s="173">
        <v>7</v>
      </c>
      <c r="O47" s="209">
        <v>0</v>
      </c>
      <c r="P47" s="174">
        <v>0</v>
      </c>
      <c r="Q47" s="598"/>
      <c r="R47" s="824"/>
      <c r="S47" s="850"/>
      <c r="T47" s="853"/>
      <c r="U47" s="860"/>
      <c r="V47" s="759"/>
    </row>
    <row r="48" spans="1:22" s="71" customFormat="1" ht="15" customHeight="1" thickTop="1" x14ac:dyDescent="0.25">
      <c r="A48" s="774" t="s">
        <v>4</v>
      </c>
      <c r="B48" s="807" t="s">
        <v>196</v>
      </c>
      <c r="C48" s="776" t="s">
        <v>16</v>
      </c>
      <c r="D48" s="777">
        <v>0</v>
      </c>
      <c r="E48" s="777">
        <v>350</v>
      </c>
      <c r="F48" s="778">
        <v>1417</v>
      </c>
      <c r="G48" s="222" t="s">
        <v>55</v>
      </c>
      <c r="H48" s="275">
        <f>H3*2.5</f>
        <v>82.5</v>
      </c>
      <c r="I48" s="275">
        <f t="shared" ref="I48:N48" si="3">I3*2.5</f>
        <v>10</v>
      </c>
      <c r="J48" s="275">
        <f t="shared" si="3"/>
        <v>10</v>
      </c>
      <c r="K48" s="275">
        <f t="shared" si="3"/>
        <v>0</v>
      </c>
      <c r="L48" s="275">
        <f t="shared" si="3"/>
        <v>17.5</v>
      </c>
      <c r="M48" s="275">
        <f t="shared" si="3"/>
        <v>0</v>
      </c>
      <c r="N48" s="275">
        <f t="shared" si="3"/>
        <v>0</v>
      </c>
      <c r="O48" s="276">
        <f>SUM(H48:N48)</f>
        <v>120</v>
      </c>
      <c r="P48" s="780">
        <f>SUM(H48:N49)</f>
        <v>150</v>
      </c>
      <c r="Q48" s="782">
        <v>80</v>
      </c>
      <c r="R48" s="784">
        <v>200</v>
      </c>
      <c r="S48" s="791">
        <v>400</v>
      </c>
      <c r="T48" s="794">
        <f>D48+E48+F48+P48+Q48+R48+S48</f>
        <v>2597</v>
      </c>
      <c r="U48" s="794">
        <f>T48*44.39</f>
        <v>115280.83</v>
      </c>
      <c r="V48" s="854">
        <f t="shared" ref="V48" si="4">U48/12</f>
        <v>9606.7358333333341</v>
      </c>
    </row>
    <row r="49" spans="1:22" s="71" customFormat="1" ht="15" customHeight="1" x14ac:dyDescent="0.25">
      <c r="A49" s="774"/>
      <c r="B49" s="807"/>
      <c r="C49" s="776"/>
      <c r="D49" s="777"/>
      <c r="E49" s="777"/>
      <c r="F49" s="779"/>
      <c r="G49" s="222" t="s">
        <v>56</v>
      </c>
      <c r="H49" s="275">
        <f>H4*2.5</f>
        <v>5</v>
      </c>
      <c r="I49" s="275">
        <f t="shared" ref="I49:N49" si="5">I4*2.5</f>
        <v>2.5</v>
      </c>
      <c r="J49" s="275">
        <f t="shared" si="5"/>
        <v>7.5</v>
      </c>
      <c r="K49" s="275">
        <f t="shared" si="5"/>
        <v>0</v>
      </c>
      <c r="L49" s="275">
        <f t="shared" si="5"/>
        <v>15</v>
      </c>
      <c r="M49" s="275">
        <f t="shared" si="5"/>
        <v>0</v>
      </c>
      <c r="N49" s="275">
        <f t="shared" si="5"/>
        <v>0</v>
      </c>
      <c r="O49" s="276">
        <f t="shared" ref="O49:O59" si="6">SUM(H49:N49)</f>
        <v>30</v>
      </c>
      <c r="P49" s="781"/>
      <c r="Q49" s="783"/>
      <c r="R49" s="785"/>
      <c r="S49" s="792"/>
      <c r="T49" s="794"/>
      <c r="U49" s="794"/>
      <c r="V49" s="854"/>
    </row>
    <row r="50" spans="1:22" s="71" customFormat="1" ht="15" customHeight="1" x14ac:dyDescent="0.25">
      <c r="A50" s="774" t="s">
        <v>7</v>
      </c>
      <c r="B50" s="807" t="s">
        <v>22</v>
      </c>
      <c r="C50" s="776" t="s">
        <v>16</v>
      </c>
      <c r="D50" s="777">
        <v>0</v>
      </c>
      <c r="E50" s="777">
        <v>100</v>
      </c>
      <c r="F50" s="778">
        <v>950</v>
      </c>
      <c r="G50" s="222" t="s">
        <v>55</v>
      </c>
      <c r="H50" s="275">
        <f t="shared" ref="H50:N50" si="7">H5*2.5</f>
        <v>0</v>
      </c>
      <c r="I50" s="275">
        <f t="shared" si="7"/>
        <v>0</v>
      </c>
      <c r="J50" s="275">
        <f t="shared" si="7"/>
        <v>0</v>
      </c>
      <c r="K50" s="275">
        <f t="shared" si="7"/>
        <v>0</v>
      </c>
      <c r="L50" s="275">
        <f t="shared" si="7"/>
        <v>0</v>
      </c>
      <c r="M50" s="275">
        <f t="shared" si="7"/>
        <v>0</v>
      </c>
      <c r="N50" s="275">
        <f t="shared" si="7"/>
        <v>0</v>
      </c>
      <c r="O50" s="276">
        <f t="shared" si="6"/>
        <v>0</v>
      </c>
      <c r="P50" s="780">
        <f>SUM(H50:N51)</f>
        <v>240</v>
      </c>
      <c r="Q50" s="782">
        <v>80</v>
      </c>
      <c r="R50" s="784"/>
      <c r="S50" s="791"/>
      <c r="T50" s="843">
        <f t="shared" ref="T50" si="8">D50+E50+F50+P50+Q50+R50+S50</f>
        <v>1370</v>
      </c>
      <c r="U50" s="794">
        <f>T50*44.39</f>
        <v>60814.3</v>
      </c>
      <c r="V50" s="854">
        <f t="shared" ref="V50" si="9">U50/12</f>
        <v>5067.8583333333336</v>
      </c>
    </row>
    <row r="51" spans="1:22" s="71" customFormat="1" ht="15" customHeight="1" x14ac:dyDescent="0.25">
      <c r="A51" s="774"/>
      <c r="B51" s="807"/>
      <c r="C51" s="776"/>
      <c r="D51" s="777"/>
      <c r="E51" s="777"/>
      <c r="F51" s="779"/>
      <c r="G51" s="222" t="s">
        <v>56</v>
      </c>
      <c r="H51" s="275">
        <f t="shared" ref="H51:N51" si="10">H6*2.5</f>
        <v>22.5</v>
      </c>
      <c r="I51" s="275">
        <f t="shared" si="10"/>
        <v>70</v>
      </c>
      <c r="J51" s="275">
        <f t="shared" si="10"/>
        <v>52.5</v>
      </c>
      <c r="K51" s="275">
        <f t="shared" si="10"/>
        <v>15</v>
      </c>
      <c r="L51" s="275">
        <f t="shared" si="10"/>
        <v>0</v>
      </c>
      <c r="M51" s="275">
        <f t="shared" si="10"/>
        <v>0</v>
      </c>
      <c r="N51" s="275">
        <f t="shared" si="10"/>
        <v>80</v>
      </c>
      <c r="O51" s="276">
        <f t="shared" si="6"/>
        <v>240</v>
      </c>
      <c r="P51" s="781"/>
      <c r="Q51" s="783"/>
      <c r="R51" s="785"/>
      <c r="S51" s="792"/>
      <c r="T51" s="793"/>
      <c r="U51" s="794"/>
      <c r="V51" s="854"/>
    </row>
    <row r="52" spans="1:22" s="71" customFormat="1" ht="15" customHeight="1" x14ac:dyDescent="0.25">
      <c r="A52" s="774" t="s">
        <v>8</v>
      </c>
      <c r="B52" s="807" t="s">
        <v>76</v>
      </c>
      <c r="C52" s="776" t="s">
        <v>16</v>
      </c>
      <c r="D52" s="777">
        <v>0</v>
      </c>
      <c r="E52" s="777">
        <v>250</v>
      </c>
      <c r="F52" s="778">
        <v>541</v>
      </c>
      <c r="G52" s="222" t="s">
        <v>55</v>
      </c>
      <c r="H52" s="275">
        <f t="shared" ref="H52:N52" si="11">H7*2.5</f>
        <v>42.5</v>
      </c>
      <c r="I52" s="275">
        <f t="shared" si="11"/>
        <v>0</v>
      </c>
      <c r="J52" s="275">
        <f t="shared" si="11"/>
        <v>0</v>
      </c>
      <c r="K52" s="275">
        <f t="shared" si="11"/>
        <v>0</v>
      </c>
      <c r="L52" s="275">
        <f t="shared" si="11"/>
        <v>0</v>
      </c>
      <c r="M52" s="275">
        <f t="shared" si="11"/>
        <v>0</v>
      </c>
      <c r="N52" s="275">
        <f t="shared" si="11"/>
        <v>0</v>
      </c>
      <c r="O52" s="276">
        <f t="shared" si="6"/>
        <v>42.5</v>
      </c>
      <c r="P52" s="780">
        <f>SUM(H52:N53)</f>
        <v>42.5</v>
      </c>
      <c r="Q52" s="782">
        <v>80</v>
      </c>
      <c r="R52" s="784"/>
      <c r="S52" s="791"/>
      <c r="T52" s="843">
        <f t="shared" ref="T52" si="12">D52+E52+F52+P52+Q52+R52+S52</f>
        <v>913.5</v>
      </c>
      <c r="U52" s="794">
        <f>T52*44.39</f>
        <v>40550.264999999999</v>
      </c>
      <c r="V52" s="854">
        <f t="shared" ref="V52" si="13">U52/12</f>
        <v>3379.1887499999998</v>
      </c>
    </row>
    <row r="53" spans="1:22" s="71" customFormat="1" ht="15" customHeight="1" x14ac:dyDescent="0.25">
      <c r="A53" s="774"/>
      <c r="B53" s="807"/>
      <c r="C53" s="776"/>
      <c r="D53" s="777"/>
      <c r="E53" s="777"/>
      <c r="F53" s="779"/>
      <c r="G53" s="222" t="s">
        <v>56</v>
      </c>
      <c r="H53" s="275">
        <f t="shared" ref="H53:N53" si="14">H8*2.5</f>
        <v>0</v>
      </c>
      <c r="I53" s="275">
        <f t="shared" si="14"/>
        <v>0</v>
      </c>
      <c r="J53" s="275">
        <f t="shared" si="14"/>
        <v>0</v>
      </c>
      <c r="K53" s="275">
        <f t="shared" si="14"/>
        <v>0</v>
      </c>
      <c r="L53" s="275">
        <f t="shared" si="14"/>
        <v>0</v>
      </c>
      <c r="M53" s="275">
        <f t="shared" si="14"/>
        <v>0</v>
      </c>
      <c r="N53" s="275">
        <f t="shared" si="14"/>
        <v>0</v>
      </c>
      <c r="O53" s="276">
        <f t="shared" si="6"/>
        <v>0</v>
      </c>
      <c r="P53" s="781"/>
      <c r="Q53" s="783"/>
      <c r="R53" s="785"/>
      <c r="S53" s="792"/>
      <c r="T53" s="793"/>
      <c r="U53" s="794"/>
      <c r="V53" s="854"/>
    </row>
    <row r="54" spans="1:22" s="71" customFormat="1" ht="15" customHeight="1" x14ac:dyDescent="0.25">
      <c r="A54" s="774" t="s">
        <v>9</v>
      </c>
      <c r="B54" s="807" t="s">
        <v>25</v>
      </c>
      <c r="C54" s="776" t="s">
        <v>16</v>
      </c>
      <c r="D54" s="777">
        <v>0</v>
      </c>
      <c r="E54" s="777">
        <v>0</v>
      </c>
      <c r="F54" s="778">
        <v>1650</v>
      </c>
      <c r="G54" s="222" t="s">
        <v>55</v>
      </c>
      <c r="H54" s="275">
        <f t="shared" ref="H54:N54" si="15">H9*2.5</f>
        <v>115</v>
      </c>
      <c r="I54" s="275">
        <f t="shared" si="15"/>
        <v>40</v>
      </c>
      <c r="J54" s="275">
        <f t="shared" si="15"/>
        <v>52.5</v>
      </c>
      <c r="K54" s="275">
        <f t="shared" si="15"/>
        <v>0</v>
      </c>
      <c r="L54" s="275">
        <f t="shared" si="15"/>
        <v>0</v>
      </c>
      <c r="M54" s="275">
        <f t="shared" si="15"/>
        <v>0</v>
      </c>
      <c r="N54" s="275">
        <f t="shared" si="15"/>
        <v>0</v>
      </c>
      <c r="O54" s="276">
        <f t="shared" ref="O54:O57" si="16">SUM(H54:N54)</f>
        <v>207.5</v>
      </c>
      <c r="P54" s="780">
        <f>SUM(H54:N55)</f>
        <v>220</v>
      </c>
      <c r="Q54" s="782">
        <v>80</v>
      </c>
      <c r="R54" s="784">
        <v>600</v>
      </c>
      <c r="S54" s="791"/>
      <c r="T54" s="843">
        <f t="shared" ref="T54" si="17">D54+E54+F54+P54+Q54+R54+S54</f>
        <v>2550</v>
      </c>
      <c r="U54" s="794">
        <f>T54*44.39</f>
        <v>113194.5</v>
      </c>
      <c r="V54" s="854">
        <f t="shared" ref="V54" si="18">U54/12</f>
        <v>9432.875</v>
      </c>
    </row>
    <row r="55" spans="1:22" s="71" customFormat="1" ht="15" customHeight="1" x14ac:dyDescent="0.25">
      <c r="A55" s="774"/>
      <c r="B55" s="807"/>
      <c r="C55" s="776"/>
      <c r="D55" s="777"/>
      <c r="E55" s="777"/>
      <c r="F55" s="779"/>
      <c r="G55" s="222" t="s">
        <v>56</v>
      </c>
      <c r="H55" s="275">
        <f t="shared" ref="H55:N55" si="19">H10*2.5</f>
        <v>7.5</v>
      </c>
      <c r="I55" s="275">
        <f t="shared" si="19"/>
        <v>5</v>
      </c>
      <c r="J55" s="275">
        <f t="shared" si="19"/>
        <v>0</v>
      </c>
      <c r="K55" s="275">
        <f t="shared" si="19"/>
        <v>0</v>
      </c>
      <c r="L55" s="275">
        <f t="shared" si="19"/>
        <v>0</v>
      </c>
      <c r="M55" s="275">
        <f t="shared" si="19"/>
        <v>0</v>
      </c>
      <c r="N55" s="275">
        <f t="shared" si="19"/>
        <v>0</v>
      </c>
      <c r="O55" s="276">
        <f t="shared" si="16"/>
        <v>12.5</v>
      </c>
      <c r="P55" s="781"/>
      <c r="Q55" s="783"/>
      <c r="R55" s="785"/>
      <c r="S55" s="792"/>
      <c r="T55" s="793"/>
      <c r="U55" s="794"/>
      <c r="V55" s="854"/>
    </row>
    <row r="56" spans="1:22" s="71" customFormat="1" ht="15" customHeight="1" x14ac:dyDescent="0.25">
      <c r="A56" s="774" t="s">
        <v>11</v>
      </c>
      <c r="B56" s="775" t="s">
        <v>91</v>
      </c>
      <c r="C56" s="776" t="s">
        <v>16</v>
      </c>
      <c r="D56" s="777">
        <v>0</v>
      </c>
      <c r="E56" s="777">
        <v>350</v>
      </c>
      <c r="F56" s="778">
        <v>1523</v>
      </c>
      <c r="G56" s="222" t="s">
        <v>55</v>
      </c>
      <c r="H56" s="275">
        <f t="shared" ref="H56:N59" si="20">H11*2.5</f>
        <v>55</v>
      </c>
      <c r="I56" s="275">
        <f t="shared" si="20"/>
        <v>0</v>
      </c>
      <c r="J56" s="275">
        <f t="shared" si="20"/>
        <v>7.5</v>
      </c>
      <c r="K56" s="275">
        <f t="shared" si="20"/>
        <v>2.5</v>
      </c>
      <c r="L56" s="275">
        <f t="shared" si="20"/>
        <v>2.5</v>
      </c>
      <c r="M56" s="275">
        <f t="shared" si="20"/>
        <v>0</v>
      </c>
      <c r="N56" s="275">
        <f t="shared" si="20"/>
        <v>20</v>
      </c>
      <c r="O56" s="276">
        <f t="shared" si="16"/>
        <v>87.5</v>
      </c>
      <c r="P56" s="780">
        <f>SUM(H56:N57)</f>
        <v>92.5</v>
      </c>
      <c r="Q56" s="782"/>
      <c r="R56" s="784"/>
      <c r="S56" s="791">
        <v>200</v>
      </c>
      <c r="T56" s="843">
        <f t="shared" ref="T56" si="21">D56+E56+F56+P56+Q56+R56+S56</f>
        <v>2165.5</v>
      </c>
      <c r="U56" s="794">
        <f>T56*44.39</f>
        <v>96126.544999999998</v>
      </c>
      <c r="V56" s="854">
        <f t="shared" ref="V56" si="22">U56/12</f>
        <v>8010.5454166666668</v>
      </c>
    </row>
    <row r="57" spans="1:22" s="71" customFormat="1" ht="15" customHeight="1" x14ac:dyDescent="0.25">
      <c r="A57" s="774"/>
      <c r="B57" s="775"/>
      <c r="C57" s="776"/>
      <c r="D57" s="777"/>
      <c r="E57" s="777"/>
      <c r="F57" s="779"/>
      <c r="G57" s="222" t="s">
        <v>56</v>
      </c>
      <c r="H57" s="275">
        <f t="shared" si="20"/>
        <v>5</v>
      </c>
      <c r="I57" s="275">
        <f t="shared" si="20"/>
        <v>0</v>
      </c>
      <c r="J57" s="275">
        <f t="shared" si="20"/>
        <v>0</v>
      </c>
      <c r="K57" s="275">
        <f t="shared" si="20"/>
        <v>0</v>
      </c>
      <c r="L57" s="275">
        <f t="shared" si="20"/>
        <v>0</v>
      </c>
      <c r="M57" s="275">
        <f t="shared" si="20"/>
        <v>0</v>
      </c>
      <c r="N57" s="275">
        <f t="shared" si="20"/>
        <v>0</v>
      </c>
      <c r="O57" s="276">
        <f t="shared" si="16"/>
        <v>5</v>
      </c>
      <c r="P57" s="781"/>
      <c r="Q57" s="783"/>
      <c r="R57" s="785"/>
      <c r="S57" s="792"/>
      <c r="T57" s="793"/>
      <c r="U57" s="794"/>
      <c r="V57" s="854"/>
    </row>
    <row r="58" spans="1:22" s="71" customFormat="1" ht="15" customHeight="1" x14ac:dyDescent="0.25">
      <c r="A58" s="774" t="s">
        <v>13</v>
      </c>
      <c r="B58" s="775" t="s">
        <v>79</v>
      </c>
      <c r="C58" s="818" t="s">
        <v>24</v>
      </c>
      <c r="D58" s="777">
        <v>0</v>
      </c>
      <c r="E58" s="777">
        <v>0</v>
      </c>
      <c r="F58" s="820">
        <v>571</v>
      </c>
      <c r="G58" s="305" t="s">
        <v>55</v>
      </c>
      <c r="H58" s="275">
        <f t="shared" si="20"/>
        <v>0</v>
      </c>
      <c r="I58" s="275">
        <f t="shared" si="20"/>
        <v>0</v>
      </c>
      <c r="J58" s="275">
        <f t="shared" si="20"/>
        <v>0</v>
      </c>
      <c r="K58" s="275">
        <f t="shared" si="20"/>
        <v>0</v>
      </c>
      <c r="L58" s="275">
        <f t="shared" si="20"/>
        <v>0</v>
      </c>
      <c r="M58" s="275">
        <f t="shared" si="20"/>
        <v>0</v>
      </c>
      <c r="N58" s="275">
        <f t="shared" si="20"/>
        <v>0</v>
      </c>
      <c r="O58" s="290">
        <f t="shared" si="6"/>
        <v>0</v>
      </c>
      <c r="P58" s="840">
        <f>SUM(H58:N59)</f>
        <v>200</v>
      </c>
      <c r="Q58" s="842"/>
      <c r="R58" s="841"/>
      <c r="S58" s="845"/>
      <c r="T58" s="846">
        <f t="shared" ref="T58" si="23">D58+E58+F58+P58+Q58+R58+S58</f>
        <v>771</v>
      </c>
      <c r="U58" s="793">
        <f>T58*44.39</f>
        <v>34224.69</v>
      </c>
      <c r="V58" s="856">
        <f t="shared" ref="V58" si="24">U58/12</f>
        <v>2852.0575000000003</v>
      </c>
    </row>
    <row r="59" spans="1:22" s="71" customFormat="1" ht="15" customHeight="1" thickBot="1" x14ac:dyDescent="0.3">
      <c r="A59" s="774"/>
      <c r="B59" s="775"/>
      <c r="C59" s="819"/>
      <c r="D59" s="777"/>
      <c r="E59" s="777"/>
      <c r="F59" s="821"/>
      <c r="G59" s="223" t="s">
        <v>56</v>
      </c>
      <c r="H59" s="275">
        <f t="shared" si="20"/>
        <v>0</v>
      </c>
      <c r="I59" s="275">
        <f t="shared" si="20"/>
        <v>65</v>
      </c>
      <c r="J59" s="275">
        <f t="shared" si="20"/>
        <v>70</v>
      </c>
      <c r="K59" s="275">
        <f t="shared" si="20"/>
        <v>0</v>
      </c>
      <c r="L59" s="275">
        <f t="shared" si="20"/>
        <v>0</v>
      </c>
      <c r="M59" s="275">
        <f t="shared" si="20"/>
        <v>0</v>
      </c>
      <c r="N59" s="275">
        <f t="shared" si="20"/>
        <v>65</v>
      </c>
      <c r="O59" s="277">
        <f t="shared" si="6"/>
        <v>200</v>
      </c>
      <c r="P59" s="781"/>
      <c r="Q59" s="783"/>
      <c r="R59" s="785"/>
      <c r="S59" s="792"/>
      <c r="T59" s="847"/>
      <c r="U59" s="855"/>
      <c r="V59" s="857"/>
    </row>
    <row r="60" spans="1:22" s="71" customFormat="1" ht="15.75" customHeight="1" thickBot="1" x14ac:dyDescent="0.3">
      <c r="A60" s="176">
        <v>6</v>
      </c>
      <c r="B60" s="92" t="s">
        <v>15</v>
      </c>
      <c r="C60" s="92"/>
      <c r="D60" s="185">
        <f>SUM(D48:D59)</f>
        <v>0</v>
      </c>
      <c r="E60" s="185">
        <f>SUM(E48:E59)</f>
        <v>1050</v>
      </c>
      <c r="F60" s="186">
        <f>SUM(F48:F58)</f>
        <v>6652</v>
      </c>
      <c r="G60" s="124"/>
      <c r="H60" s="188">
        <f t="shared" ref="H60:V60" si="25">SUM(H48:H59)</f>
        <v>335</v>
      </c>
      <c r="I60" s="188">
        <f t="shared" si="25"/>
        <v>192.5</v>
      </c>
      <c r="J60" s="188">
        <f t="shared" si="25"/>
        <v>200</v>
      </c>
      <c r="K60" s="188">
        <f t="shared" si="25"/>
        <v>17.5</v>
      </c>
      <c r="L60" s="188">
        <f t="shared" si="25"/>
        <v>35</v>
      </c>
      <c r="M60" s="188">
        <f t="shared" si="25"/>
        <v>0</v>
      </c>
      <c r="N60" s="188">
        <f t="shared" si="25"/>
        <v>165</v>
      </c>
      <c r="O60" s="188">
        <f t="shared" si="25"/>
        <v>945</v>
      </c>
      <c r="P60" s="189">
        <f t="shared" si="25"/>
        <v>945</v>
      </c>
      <c r="Q60" s="189">
        <f t="shared" si="25"/>
        <v>320</v>
      </c>
      <c r="R60" s="185">
        <f t="shared" si="25"/>
        <v>800</v>
      </c>
      <c r="S60" s="190">
        <f t="shared" si="25"/>
        <v>600</v>
      </c>
      <c r="T60" s="257">
        <f t="shared" si="25"/>
        <v>10367</v>
      </c>
      <c r="U60" s="257">
        <f t="shared" si="25"/>
        <v>460191.13</v>
      </c>
      <c r="V60" s="257">
        <f t="shared" si="25"/>
        <v>38349.260833333334</v>
      </c>
    </row>
    <row r="61" spans="1:22" ht="15.75" thickTop="1" x14ac:dyDescent="0.25"/>
    <row r="63" spans="1:22" x14ac:dyDescent="0.25">
      <c r="B63" s="71" t="s">
        <v>27</v>
      </c>
      <c r="C63" s="71" t="s">
        <v>27</v>
      </c>
      <c r="D63" s="71" t="s">
        <v>27</v>
      </c>
      <c r="F63" s="71" t="s">
        <v>27</v>
      </c>
    </row>
    <row r="65" spans="2:2" x14ac:dyDescent="0.25">
      <c r="B65" s="71" t="s">
        <v>27</v>
      </c>
    </row>
  </sheetData>
  <mergeCells count="145">
    <mergeCell ref="U52:U53"/>
    <mergeCell ref="V52:V53"/>
    <mergeCell ref="U54:U55"/>
    <mergeCell ref="V54:V55"/>
    <mergeCell ref="U58:U59"/>
    <mergeCell ref="V58:V59"/>
    <mergeCell ref="U45:U47"/>
    <mergeCell ref="V45:V47"/>
    <mergeCell ref="U48:U49"/>
    <mergeCell ref="V48:V49"/>
    <mergeCell ref="U50:U51"/>
    <mergeCell ref="V50:V51"/>
    <mergeCell ref="U56:U57"/>
    <mergeCell ref="V56:V57"/>
    <mergeCell ref="A54:A55"/>
    <mergeCell ref="B54:B55"/>
    <mergeCell ref="C54:C55"/>
    <mergeCell ref="D54:D55"/>
    <mergeCell ref="E54:E55"/>
    <mergeCell ref="F54:F55"/>
    <mergeCell ref="P54:P55"/>
    <mergeCell ref="D52:D53"/>
    <mergeCell ref="Q52:Q53"/>
    <mergeCell ref="Q58:Q59"/>
    <mergeCell ref="Q54:Q55"/>
    <mergeCell ref="R54:R55"/>
    <mergeCell ref="S54:S55"/>
    <mergeCell ref="T54:T55"/>
    <mergeCell ref="R52:R53"/>
    <mergeCell ref="R48:R49"/>
    <mergeCell ref="D9:D10"/>
    <mergeCell ref="E9:E10"/>
    <mergeCell ref="F9:F10"/>
    <mergeCell ref="P9:P10"/>
    <mergeCell ref="T52:T53"/>
    <mergeCell ref="S50:S51"/>
    <mergeCell ref="S58:S59"/>
    <mergeCell ref="T58:T59"/>
    <mergeCell ref="T50:T51"/>
    <mergeCell ref="S48:S49"/>
    <mergeCell ref="T48:T49"/>
    <mergeCell ref="S45:S47"/>
    <mergeCell ref="T45:T47"/>
    <mergeCell ref="S56:S57"/>
    <mergeCell ref="T56:T57"/>
    <mergeCell ref="C58:C59"/>
    <mergeCell ref="C48:C49"/>
    <mergeCell ref="C50:C51"/>
    <mergeCell ref="C52:C53"/>
    <mergeCell ref="S13:S14"/>
    <mergeCell ref="F52:F53"/>
    <mergeCell ref="F58:F59"/>
    <mergeCell ref="E48:E49"/>
    <mergeCell ref="R13:R14"/>
    <mergeCell ref="E50:E51"/>
    <mergeCell ref="R45:R47"/>
    <mergeCell ref="F46:F47"/>
    <mergeCell ref="F45:P45"/>
    <mergeCell ref="D45:D47"/>
    <mergeCell ref="E45:E47"/>
    <mergeCell ref="G46:G47"/>
    <mergeCell ref="C45:C47"/>
    <mergeCell ref="D13:D14"/>
    <mergeCell ref="S52:S53"/>
    <mergeCell ref="P58:P59"/>
    <mergeCell ref="R58:R59"/>
    <mergeCell ref="P48:P49"/>
    <mergeCell ref="Q48:Q49"/>
    <mergeCell ref="Q50:Q51"/>
    <mergeCell ref="F7:F8"/>
    <mergeCell ref="F13:F14"/>
    <mergeCell ref="A5:A6"/>
    <mergeCell ref="R5:R6"/>
    <mergeCell ref="Q45:Q47"/>
    <mergeCell ref="R50:R51"/>
    <mergeCell ref="P7:P8"/>
    <mergeCell ref="A13:A14"/>
    <mergeCell ref="A45:A47"/>
    <mergeCell ref="B7:B8"/>
    <mergeCell ref="D7:D8"/>
    <mergeCell ref="E7:E8"/>
    <mergeCell ref="E13:E14"/>
    <mergeCell ref="R7:R8"/>
    <mergeCell ref="A43:T43"/>
    <mergeCell ref="S7:S8"/>
    <mergeCell ref="S5:S6"/>
    <mergeCell ref="T5:T6"/>
    <mergeCell ref="T7:T8"/>
    <mergeCell ref="T13:T14"/>
    <mergeCell ref="B45:B47"/>
    <mergeCell ref="B13:B14"/>
    <mergeCell ref="A9:A10"/>
    <mergeCell ref="B9:B10"/>
    <mergeCell ref="A58:A59"/>
    <mergeCell ref="B58:B59"/>
    <mergeCell ref="D58:D59"/>
    <mergeCell ref="E58:E59"/>
    <mergeCell ref="P50:P51"/>
    <mergeCell ref="B5:B6"/>
    <mergeCell ref="D5:D6"/>
    <mergeCell ref="E5:E6"/>
    <mergeCell ref="A52:A53"/>
    <mergeCell ref="P52:P53"/>
    <mergeCell ref="F48:F49"/>
    <mergeCell ref="F50:F51"/>
    <mergeCell ref="P5:P6"/>
    <mergeCell ref="A7:A8"/>
    <mergeCell ref="P13:P14"/>
    <mergeCell ref="E52:E53"/>
    <mergeCell ref="A50:A51"/>
    <mergeCell ref="B50:B51"/>
    <mergeCell ref="D50:D51"/>
    <mergeCell ref="A48:A49"/>
    <mergeCell ref="B48:B49"/>
    <mergeCell ref="D48:D49"/>
    <mergeCell ref="B52:B53"/>
    <mergeCell ref="F5:F6"/>
    <mergeCell ref="A1:T1"/>
    <mergeCell ref="P3:P4"/>
    <mergeCell ref="R3:R4"/>
    <mergeCell ref="S3:S4"/>
    <mergeCell ref="F3:F4"/>
    <mergeCell ref="T3:T4"/>
    <mergeCell ref="A3:A4"/>
    <mergeCell ref="B3:B4"/>
    <mergeCell ref="D3:D4"/>
    <mergeCell ref="E3:E4"/>
    <mergeCell ref="A11:A12"/>
    <mergeCell ref="B11:B12"/>
    <mergeCell ref="D11:D12"/>
    <mergeCell ref="E11:E12"/>
    <mergeCell ref="F11:F12"/>
    <mergeCell ref="P11:P12"/>
    <mergeCell ref="R11:R12"/>
    <mergeCell ref="S11:S12"/>
    <mergeCell ref="T11:T12"/>
    <mergeCell ref="A56:A57"/>
    <mergeCell ref="B56:B57"/>
    <mergeCell ref="C56:C57"/>
    <mergeCell ref="D56:D57"/>
    <mergeCell ref="E56:E57"/>
    <mergeCell ref="F56:F57"/>
    <mergeCell ref="P56:P57"/>
    <mergeCell ref="Q56:Q57"/>
    <mergeCell ref="R56:R57"/>
  </mergeCells>
  <pageMargins left="0.25" right="0.25" top="0.75" bottom="0.75" header="0.3" footer="0.3"/>
  <pageSetup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8" workbookViewId="0">
      <selection activeCell="K27" sqref="K27"/>
    </sheetView>
  </sheetViews>
  <sheetFormatPr defaultRowHeight="15" x14ac:dyDescent="0.25"/>
  <cols>
    <col min="1" max="1" width="5.28515625" style="71" customWidth="1"/>
    <col min="2" max="2" width="44" style="71" customWidth="1"/>
    <col min="3" max="3" width="4.7109375" style="71" customWidth="1"/>
    <col min="4" max="4" width="7.85546875" style="71" customWidth="1"/>
    <col min="5" max="5" width="8.7109375" style="71" customWidth="1"/>
    <col min="6" max="6" width="7.5703125" style="71" customWidth="1"/>
    <col min="7" max="7" width="9.140625" style="71"/>
    <col min="8" max="8" width="8.7109375" style="71" customWidth="1"/>
    <col min="9" max="9" width="7.85546875" style="71" customWidth="1"/>
    <col min="10" max="10" width="7.28515625" style="71" customWidth="1"/>
    <col min="11" max="11" width="9.5703125" style="71" bestFit="1" customWidth="1"/>
    <col min="12" max="12" width="7.85546875" style="71" customWidth="1"/>
  </cols>
  <sheetData>
    <row r="1" spans="1:12" s="71" customFormat="1" ht="18" x14ac:dyDescent="0.25">
      <c r="A1" s="861" t="s">
        <v>65</v>
      </c>
      <c r="B1" s="861"/>
      <c r="C1" s="861"/>
      <c r="D1" s="861"/>
      <c r="E1" s="861"/>
      <c r="F1" s="861"/>
      <c r="G1" s="861"/>
      <c r="H1" s="861"/>
      <c r="I1" s="159"/>
      <c r="J1" s="159"/>
      <c r="K1" s="159"/>
      <c r="L1" s="159"/>
    </row>
    <row r="2" spans="1:12" s="71" customFormat="1" ht="16.5" thickBot="1" x14ac:dyDescent="0.3">
      <c r="A2" s="875" t="s">
        <v>237</v>
      </c>
      <c r="B2" s="875"/>
      <c r="C2" s="875"/>
      <c r="D2" s="876"/>
      <c r="E2" s="876"/>
      <c r="F2" s="876"/>
      <c r="G2" s="876"/>
      <c r="H2" s="876"/>
      <c r="I2" s="160"/>
      <c r="J2" s="160"/>
      <c r="K2" s="160"/>
      <c r="L2" s="160"/>
    </row>
    <row r="3" spans="1:12" ht="16.5" customHeight="1" thickTop="1" x14ac:dyDescent="0.25">
      <c r="A3" s="862" t="s">
        <v>0</v>
      </c>
      <c r="B3" s="865" t="s">
        <v>1</v>
      </c>
      <c r="C3" s="868" t="s">
        <v>2</v>
      </c>
      <c r="D3" s="879" t="s">
        <v>66</v>
      </c>
      <c r="E3" s="880"/>
      <c r="F3" s="880"/>
      <c r="G3" s="880"/>
      <c r="H3" s="880"/>
      <c r="I3" s="881"/>
      <c r="J3" s="158"/>
      <c r="K3"/>
      <c r="L3"/>
    </row>
    <row r="4" spans="1:12" ht="46.5" customHeight="1" x14ac:dyDescent="0.25">
      <c r="A4" s="863"/>
      <c r="B4" s="866"/>
      <c r="C4" s="869"/>
      <c r="D4" s="877" t="s">
        <v>202</v>
      </c>
      <c r="E4" s="871" t="s">
        <v>162</v>
      </c>
      <c r="F4" s="871" t="s">
        <v>163</v>
      </c>
      <c r="G4" s="871" t="s">
        <v>67</v>
      </c>
      <c r="H4" s="871" t="s">
        <v>68</v>
      </c>
      <c r="I4" s="873" t="s">
        <v>3</v>
      </c>
      <c r="J4"/>
      <c r="K4"/>
      <c r="L4"/>
    </row>
    <row r="5" spans="1:12" ht="15.75" customHeight="1" thickBot="1" x14ac:dyDescent="0.3">
      <c r="A5" s="864"/>
      <c r="B5" s="867"/>
      <c r="C5" s="870"/>
      <c r="D5" s="878"/>
      <c r="E5" s="872"/>
      <c r="F5" s="872"/>
      <c r="G5" s="872"/>
      <c r="H5" s="872"/>
      <c r="I5" s="874"/>
      <c r="J5"/>
      <c r="K5"/>
      <c r="L5"/>
    </row>
    <row r="6" spans="1:12" ht="17.25" customHeight="1" thickTop="1" x14ac:dyDescent="0.25">
      <c r="A6" s="307">
        <v>1</v>
      </c>
      <c r="B6" s="310" t="s">
        <v>69</v>
      </c>
      <c r="C6" s="157" t="s">
        <v>70</v>
      </c>
      <c r="D6" s="463"/>
      <c r="E6" s="315"/>
      <c r="F6" s="315">
        <v>15000</v>
      </c>
      <c r="G6" s="315">
        <v>40000</v>
      </c>
      <c r="H6" s="315">
        <f>SUM(D6:G6)</f>
        <v>55000</v>
      </c>
      <c r="I6" s="316">
        <f>H6/12</f>
        <v>4583.333333333333</v>
      </c>
      <c r="J6"/>
      <c r="K6"/>
      <c r="L6"/>
    </row>
    <row r="7" spans="1:12" s="71" customFormat="1" ht="17.25" customHeight="1" x14ac:dyDescent="0.25">
      <c r="A7" s="4">
        <v>2</v>
      </c>
      <c r="B7" s="521" t="s">
        <v>240</v>
      </c>
      <c r="C7" s="308" t="s">
        <v>70</v>
      </c>
      <c r="D7" s="464">
        <v>5000</v>
      </c>
      <c r="E7" s="317"/>
      <c r="F7" s="317"/>
      <c r="G7" s="317">
        <v>45000</v>
      </c>
      <c r="H7" s="317">
        <f>SUM(D7:G7)</f>
        <v>50000</v>
      </c>
      <c r="I7" s="318">
        <f>H7/12</f>
        <v>4166.666666666667</v>
      </c>
    </row>
    <row r="8" spans="1:12" ht="15" customHeight="1" x14ac:dyDescent="0.25">
      <c r="A8" s="247">
        <v>3</v>
      </c>
      <c r="B8" s="156" t="s">
        <v>71</v>
      </c>
      <c r="C8" s="154" t="s">
        <v>70</v>
      </c>
      <c r="D8" s="465"/>
      <c r="E8" s="274"/>
      <c r="F8" s="155"/>
      <c r="G8" s="274">
        <v>25000</v>
      </c>
      <c r="H8" s="274">
        <f t="shared" ref="H8:H16" si="0">SUM(D8:G8)</f>
        <v>25000</v>
      </c>
      <c r="I8" s="153">
        <f t="shared" ref="I8" si="1">H8/12</f>
        <v>2083.3333333333335</v>
      </c>
      <c r="J8"/>
      <c r="K8"/>
      <c r="L8"/>
    </row>
    <row r="9" spans="1:12" ht="15" customHeight="1" x14ac:dyDescent="0.25">
      <c r="A9" s="4">
        <v>4</v>
      </c>
      <c r="B9" s="156" t="s">
        <v>72</v>
      </c>
      <c r="C9" s="154" t="s">
        <v>70</v>
      </c>
      <c r="D9" s="465"/>
      <c r="E9" s="274"/>
      <c r="F9" s="155"/>
      <c r="G9" s="274">
        <v>20000</v>
      </c>
      <c r="H9" s="274">
        <f t="shared" si="0"/>
        <v>20000</v>
      </c>
      <c r="I9" s="153">
        <f t="shared" ref="I9" si="2">H9/12</f>
        <v>1666.6666666666667</v>
      </c>
      <c r="J9"/>
      <c r="K9"/>
      <c r="L9"/>
    </row>
    <row r="10" spans="1:12" ht="15" customHeight="1" x14ac:dyDescent="0.25">
      <c r="A10" s="247">
        <v>5</v>
      </c>
      <c r="B10" s="156" t="s">
        <v>73</v>
      </c>
      <c r="C10" s="154" t="s">
        <v>70</v>
      </c>
      <c r="D10" s="465"/>
      <c r="E10" s="274"/>
      <c r="F10" s="155">
        <v>15000</v>
      </c>
      <c r="G10" s="274">
        <v>25000</v>
      </c>
      <c r="H10" s="274">
        <f t="shared" si="0"/>
        <v>40000</v>
      </c>
      <c r="I10" s="153">
        <f t="shared" ref="I10" si="3">H10/12</f>
        <v>3333.3333333333335</v>
      </c>
      <c r="J10"/>
      <c r="K10"/>
      <c r="L10"/>
    </row>
    <row r="11" spans="1:12" ht="15" customHeight="1" x14ac:dyDescent="0.25">
      <c r="A11" s="4">
        <v>6</v>
      </c>
      <c r="B11" s="156" t="s">
        <v>74</v>
      </c>
      <c r="C11" s="154" t="s">
        <v>70</v>
      </c>
      <c r="D11" s="465"/>
      <c r="E11" s="274"/>
      <c r="F11" s="155"/>
      <c r="G11" s="274">
        <v>23000</v>
      </c>
      <c r="H11" s="274">
        <f t="shared" si="0"/>
        <v>23000</v>
      </c>
      <c r="I11" s="153">
        <f t="shared" ref="I11" si="4">H11/12</f>
        <v>1916.6666666666667</v>
      </c>
      <c r="J11"/>
      <c r="K11"/>
      <c r="L11"/>
    </row>
    <row r="12" spans="1:12" ht="15" customHeight="1" x14ac:dyDescent="0.25">
      <c r="A12" s="247">
        <v>7</v>
      </c>
      <c r="B12" s="156" t="s">
        <v>77</v>
      </c>
      <c r="C12" s="154" t="s">
        <v>70</v>
      </c>
      <c r="D12" s="465"/>
      <c r="E12" s="274"/>
      <c r="F12" s="155">
        <v>15000</v>
      </c>
      <c r="G12" s="274">
        <v>30000</v>
      </c>
      <c r="H12" s="274">
        <f t="shared" si="0"/>
        <v>45000</v>
      </c>
      <c r="I12" s="153">
        <f t="shared" ref="I12:I16" si="5">H12/12</f>
        <v>3750</v>
      </c>
      <c r="J12"/>
      <c r="K12"/>
      <c r="L12"/>
    </row>
    <row r="13" spans="1:12" s="71" customFormat="1" ht="15" customHeight="1" x14ac:dyDescent="0.25">
      <c r="A13" s="4">
        <v>8</v>
      </c>
      <c r="B13" s="263" t="s">
        <v>186</v>
      </c>
      <c r="C13" s="264" t="s">
        <v>70</v>
      </c>
      <c r="D13" s="466"/>
      <c r="E13" s="273"/>
      <c r="F13" s="273"/>
      <c r="G13" s="273">
        <v>20000</v>
      </c>
      <c r="H13" s="274">
        <f t="shared" ref="H13" si="6">SUM(D13:G13)</f>
        <v>20000</v>
      </c>
      <c r="I13" s="265">
        <f t="shared" ref="I13" si="7">H13/12</f>
        <v>1666.6666666666667</v>
      </c>
    </row>
    <row r="14" spans="1:12" s="71" customFormat="1" ht="15" customHeight="1" x14ac:dyDescent="0.25">
      <c r="A14" s="247">
        <v>9</v>
      </c>
      <c r="B14" s="418" t="s">
        <v>19</v>
      </c>
      <c r="C14" s="264" t="s">
        <v>70</v>
      </c>
      <c r="D14" s="465"/>
      <c r="E14" s="274"/>
      <c r="F14" s="274"/>
      <c r="G14" s="274">
        <v>30000</v>
      </c>
      <c r="H14" s="274">
        <f t="shared" si="0"/>
        <v>30000</v>
      </c>
      <c r="I14" s="153">
        <f t="shared" si="5"/>
        <v>2500</v>
      </c>
    </row>
    <row r="15" spans="1:12" s="71" customFormat="1" ht="15" customHeight="1" x14ac:dyDescent="0.25">
      <c r="A15" s="4">
        <v>10</v>
      </c>
      <c r="B15" s="516" t="s">
        <v>146</v>
      </c>
      <c r="C15" s="264" t="s">
        <v>70</v>
      </c>
      <c r="D15" s="465"/>
      <c r="E15" s="274"/>
      <c r="F15" s="274"/>
      <c r="G15" s="274">
        <v>40000</v>
      </c>
      <c r="H15" s="274">
        <f t="shared" si="0"/>
        <v>40000</v>
      </c>
      <c r="I15" s="153">
        <f t="shared" si="5"/>
        <v>3333.3333333333335</v>
      </c>
    </row>
    <row r="16" spans="1:12" s="71" customFormat="1" ht="15" customHeight="1" thickBot="1" x14ac:dyDescent="0.3">
      <c r="A16" s="247">
        <v>11</v>
      </c>
      <c r="B16" s="522" t="s">
        <v>241</v>
      </c>
      <c r="C16" s="415" t="s">
        <v>70</v>
      </c>
      <c r="D16" s="467"/>
      <c r="E16" s="416"/>
      <c r="F16" s="416"/>
      <c r="G16" s="416">
        <v>30000</v>
      </c>
      <c r="H16" s="416">
        <f t="shared" si="0"/>
        <v>30000</v>
      </c>
      <c r="I16" s="417">
        <f t="shared" si="5"/>
        <v>2500</v>
      </c>
    </row>
    <row r="17" spans="1:12" ht="17.25" thickBot="1" x14ac:dyDescent="0.35">
      <c r="A17" s="309" t="s">
        <v>27</v>
      </c>
      <c r="B17" s="46" t="s">
        <v>15</v>
      </c>
      <c r="C17" s="59" t="s">
        <v>70</v>
      </c>
      <c r="D17" s="468">
        <f t="shared" ref="D17:F17" si="8">SUM(D6:D14)</f>
        <v>5000</v>
      </c>
      <c r="E17" s="278">
        <f t="shared" si="8"/>
        <v>0</v>
      </c>
      <c r="F17" s="278">
        <f t="shared" si="8"/>
        <v>45000</v>
      </c>
      <c r="G17" s="278">
        <f>SUM(G6:G16)</f>
        <v>328000</v>
      </c>
      <c r="H17" s="278">
        <f>SUM(H6:H16)</f>
        <v>378000</v>
      </c>
      <c r="I17" s="47">
        <f>SUM(I6:I16)</f>
        <v>31500</v>
      </c>
      <c r="J17"/>
      <c r="K17" s="352"/>
      <c r="L17"/>
    </row>
    <row r="18" spans="1:12" s="51" customFormat="1" ht="17.25" customHeight="1" thickTop="1" x14ac:dyDescent="0.3">
      <c r="A18" s="161"/>
      <c r="B18" s="289" t="s">
        <v>242</v>
      </c>
      <c r="C18" s="888"/>
      <c r="D18" s="888"/>
      <c r="E18" s="888"/>
      <c r="F18" s="888"/>
      <c r="G18" s="888"/>
      <c r="H18" s="888"/>
      <c r="I18" s="888"/>
    </row>
    <row r="19" spans="1:12" ht="16.5" x14ac:dyDescent="0.25">
      <c r="A19" s="288"/>
      <c r="B19" s="889"/>
      <c r="C19" s="889"/>
      <c r="D19" s="889"/>
      <c r="E19" s="889"/>
      <c r="F19" s="889"/>
      <c r="G19" s="889"/>
      <c r="H19" s="889"/>
      <c r="I19" s="889"/>
    </row>
    <row r="20" spans="1:12" s="71" customFormat="1" ht="15.75" thickBot="1" x14ac:dyDescent="0.3"/>
    <row r="21" spans="1:12" s="71" customFormat="1" ht="17.25" thickTop="1" x14ac:dyDescent="0.3">
      <c r="A21" s="890" t="s">
        <v>129</v>
      </c>
      <c r="B21" s="891"/>
      <c r="C21" s="286" t="s">
        <v>70</v>
      </c>
      <c r="D21" s="892">
        <v>2019</v>
      </c>
      <c r="E21" s="893"/>
      <c r="F21" s="894">
        <v>2020</v>
      </c>
      <c r="G21" s="893"/>
      <c r="H21" s="894" t="s">
        <v>223</v>
      </c>
      <c r="I21" s="893"/>
      <c r="J21" s="11"/>
    </row>
    <row r="22" spans="1:12" s="71" customFormat="1" ht="17.25" thickBot="1" x14ac:dyDescent="0.35">
      <c r="A22" s="128" t="s">
        <v>118</v>
      </c>
      <c r="B22" s="129" t="s">
        <v>123</v>
      </c>
      <c r="C22" s="287" t="s">
        <v>70</v>
      </c>
      <c r="D22" s="895">
        <v>334569.34000000003</v>
      </c>
      <c r="E22" s="896"/>
      <c r="F22" s="897">
        <f>'Sveukupno '!F6</f>
        <v>402000</v>
      </c>
      <c r="G22" s="898"/>
      <c r="H22" s="899">
        <f>-(D22-F22)</f>
        <v>67430.659999999974</v>
      </c>
      <c r="I22" s="900"/>
      <c r="J22" s="11"/>
    </row>
    <row r="23" spans="1:12" s="71" customFormat="1" ht="18" thickTop="1" thickBot="1" x14ac:dyDescent="0.35">
      <c r="A23" s="54"/>
      <c r="B23" s="52"/>
      <c r="C23" s="55"/>
      <c r="D23" s="53"/>
      <c r="E23" s="53"/>
      <c r="F23" s="49"/>
      <c r="G23" s="49"/>
      <c r="H23" s="50"/>
      <c r="I23" s="60"/>
      <c r="J23" s="49"/>
      <c r="K23" s="51"/>
      <c r="L23" s="51"/>
    </row>
    <row r="24" spans="1:12" s="71" customFormat="1" ht="18" thickTop="1" thickBot="1" x14ac:dyDescent="0.35">
      <c r="A24" s="48" t="s">
        <v>4</v>
      </c>
      <c r="B24" s="56" t="s">
        <v>128</v>
      </c>
      <c r="C24" s="31" t="s">
        <v>70</v>
      </c>
      <c r="D24" s="882">
        <v>313000</v>
      </c>
      <c r="E24" s="883"/>
      <c r="F24" s="884">
        <f>H17</f>
        <v>378000</v>
      </c>
      <c r="G24" s="885"/>
      <c r="H24" s="886">
        <f>-(D24-F24)</f>
        <v>65000</v>
      </c>
      <c r="I24" s="887"/>
      <c r="J24" s="11"/>
    </row>
    <row r="25" spans="1:12" s="71" customFormat="1" ht="18" thickTop="1" thickBot="1" x14ac:dyDescent="0.35">
      <c r="A25" s="902"/>
      <c r="B25" s="902"/>
      <c r="C25" s="902"/>
      <c r="D25" s="902"/>
      <c r="E25" s="902"/>
      <c r="F25" s="902"/>
      <c r="G25" s="902"/>
      <c r="H25" s="57"/>
      <c r="I25" s="58"/>
      <c r="J25" s="11"/>
      <c r="K25" s="11"/>
      <c r="L25" s="11"/>
    </row>
    <row r="26" spans="1:12" s="71" customFormat="1" ht="18" thickTop="1" thickBot="1" x14ac:dyDescent="0.35">
      <c r="A26" s="48" t="s">
        <v>7</v>
      </c>
      <c r="B26" s="56" t="s">
        <v>117</v>
      </c>
      <c r="C26" s="31" t="s">
        <v>70</v>
      </c>
      <c r="D26" s="903">
        <f>D22-D24</f>
        <v>21569.340000000026</v>
      </c>
      <c r="E26" s="904"/>
      <c r="F26" s="905">
        <f>F22-F24</f>
        <v>24000</v>
      </c>
      <c r="G26" s="906"/>
      <c r="H26" s="886">
        <f>-(D26-F26)</f>
        <v>2430.6599999999744</v>
      </c>
      <c r="I26" s="887"/>
      <c r="J26" s="11"/>
    </row>
    <row r="27" spans="1:12" ht="15.75" thickTop="1" x14ac:dyDescent="0.25"/>
    <row r="29" spans="1:12" x14ac:dyDescent="0.25">
      <c r="D29" s="901"/>
      <c r="E29" s="901"/>
    </row>
  </sheetData>
  <mergeCells count="29">
    <mergeCell ref="D29:E29"/>
    <mergeCell ref="A25:G25"/>
    <mergeCell ref="D26:E26"/>
    <mergeCell ref="F26:G26"/>
    <mergeCell ref="H26:I26"/>
    <mergeCell ref="I4:I5"/>
    <mergeCell ref="A2:H2"/>
    <mergeCell ref="D4:D5"/>
    <mergeCell ref="D3:I3"/>
    <mergeCell ref="D24:E24"/>
    <mergeCell ref="F24:G24"/>
    <mergeCell ref="H24:I24"/>
    <mergeCell ref="C18:I18"/>
    <mergeCell ref="B19:I19"/>
    <mergeCell ref="A21:B21"/>
    <mergeCell ref="D21:E21"/>
    <mergeCell ref="F21:G21"/>
    <mergeCell ref="H21:I21"/>
    <mergeCell ref="D22:E22"/>
    <mergeCell ref="F22:G22"/>
    <mergeCell ref="H22:I22"/>
    <mergeCell ref="A1:H1"/>
    <mergeCell ref="A3:A5"/>
    <mergeCell ref="B3:B5"/>
    <mergeCell ref="C3:C5"/>
    <mergeCell ref="E4:E5"/>
    <mergeCell ref="G4:G5"/>
    <mergeCell ref="F4:F5"/>
    <mergeCell ref="H4:H5"/>
  </mergeCells>
  <pageMargins left="0.2" right="0.34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F5" sqref="F5"/>
    </sheetView>
  </sheetViews>
  <sheetFormatPr defaultRowHeight="15" x14ac:dyDescent="0.25"/>
  <cols>
    <col min="1" max="1" width="6.28515625" customWidth="1"/>
    <col min="2" max="2" width="52" customWidth="1"/>
    <col min="3" max="3" width="6.28515625" customWidth="1"/>
    <col min="4" max="4" width="19" customWidth="1"/>
  </cols>
  <sheetData>
    <row r="1" spans="1:4" s="1" customFormat="1" ht="20.25" customHeight="1" x14ac:dyDescent="0.25">
      <c r="A1" s="861" t="s">
        <v>199</v>
      </c>
      <c r="B1" s="861"/>
      <c r="C1" s="861"/>
      <c r="D1" s="861"/>
    </row>
    <row r="2" spans="1:4" s="1" customFormat="1" ht="22.5" customHeight="1" thickBot="1" x14ac:dyDescent="0.3">
      <c r="A2" s="875" t="s">
        <v>258</v>
      </c>
      <c r="B2" s="875"/>
      <c r="C2" s="875"/>
      <c r="D2" s="875"/>
    </row>
    <row r="3" spans="1:4" ht="33" customHeight="1" thickTop="1" thickBot="1" x14ac:dyDescent="0.3">
      <c r="A3" s="64" t="s">
        <v>80</v>
      </c>
      <c r="B3" s="210" t="s">
        <v>81</v>
      </c>
      <c r="C3" s="211" t="s">
        <v>2</v>
      </c>
      <c r="D3" s="210" t="s">
        <v>66</v>
      </c>
    </row>
    <row r="4" spans="1:4" ht="15" customHeight="1" x14ac:dyDescent="0.25">
      <c r="A4" s="65" t="s">
        <v>4</v>
      </c>
      <c r="B4" s="63" t="s">
        <v>257</v>
      </c>
      <c r="C4" s="212" t="s">
        <v>70</v>
      </c>
      <c r="D4" s="61"/>
    </row>
    <row r="5" spans="1:4" ht="15" customHeight="1" x14ac:dyDescent="0.25">
      <c r="A5" s="66" t="s">
        <v>7</v>
      </c>
      <c r="B5" s="535" t="s">
        <v>252</v>
      </c>
      <c r="C5" s="213" t="s">
        <v>70</v>
      </c>
      <c r="D5" s="203"/>
    </row>
    <row r="6" spans="1:4" ht="15" customHeight="1" x14ac:dyDescent="0.25">
      <c r="A6" s="66" t="s">
        <v>8</v>
      </c>
      <c r="B6" s="535" t="s">
        <v>254</v>
      </c>
      <c r="C6" s="213" t="s">
        <v>70</v>
      </c>
      <c r="D6" s="203"/>
    </row>
    <row r="7" spans="1:4" ht="15" customHeight="1" x14ac:dyDescent="0.25">
      <c r="A7" s="66" t="s">
        <v>9</v>
      </c>
      <c r="B7" s="62" t="s">
        <v>82</v>
      </c>
      <c r="C7" s="213" t="s">
        <v>70</v>
      </c>
      <c r="D7" s="203"/>
    </row>
    <row r="8" spans="1:4" ht="15" customHeight="1" x14ac:dyDescent="0.25">
      <c r="A8" s="66" t="s">
        <v>11</v>
      </c>
      <c r="B8" s="62" t="s">
        <v>83</v>
      </c>
      <c r="C8" s="213" t="s">
        <v>70</v>
      </c>
      <c r="D8" s="203"/>
    </row>
    <row r="9" spans="1:4" ht="15" customHeight="1" x14ac:dyDescent="0.25">
      <c r="A9" s="66" t="s">
        <v>13</v>
      </c>
      <c r="B9" s="62" t="s">
        <v>84</v>
      </c>
      <c r="C9" s="213" t="s">
        <v>70</v>
      </c>
      <c r="D9" s="203"/>
    </row>
    <row r="10" spans="1:4" ht="15" customHeight="1" x14ac:dyDescent="0.25">
      <c r="A10" s="66" t="s">
        <v>20</v>
      </c>
      <c r="B10" s="62" t="s">
        <v>85</v>
      </c>
      <c r="C10" s="213" t="s">
        <v>70</v>
      </c>
      <c r="D10" s="203"/>
    </row>
    <row r="11" spans="1:4" ht="15" customHeight="1" x14ac:dyDescent="0.25">
      <c r="A11" s="66" t="s">
        <v>21</v>
      </c>
      <c r="B11" s="62" t="s">
        <v>86</v>
      </c>
      <c r="C11" s="213" t="s">
        <v>70</v>
      </c>
      <c r="D11" s="203"/>
    </row>
    <row r="12" spans="1:4" ht="15" customHeight="1" x14ac:dyDescent="0.25">
      <c r="A12" s="66" t="s">
        <v>42</v>
      </c>
      <c r="B12" s="62" t="s">
        <v>147</v>
      </c>
      <c r="C12" s="213" t="s">
        <v>70</v>
      </c>
      <c r="D12" s="203"/>
    </row>
    <row r="13" spans="1:4" ht="15" customHeight="1" x14ac:dyDescent="0.25">
      <c r="A13" s="66" t="s">
        <v>43</v>
      </c>
      <c r="B13" s="62" t="s">
        <v>87</v>
      </c>
      <c r="C13" s="213" t="s">
        <v>70</v>
      </c>
      <c r="D13" s="203"/>
    </row>
    <row r="14" spans="1:4" ht="15" customHeight="1" x14ac:dyDescent="0.25">
      <c r="A14" s="66" t="s">
        <v>78</v>
      </c>
      <c r="B14" s="62" t="s">
        <v>250</v>
      </c>
      <c r="C14" s="213" t="s">
        <v>70</v>
      </c>
      <c r="D14" s="203"/>
    </row>
    <row r="15" spans="1:4" ht="15" customHeight="1" x14ac:dyDescent="0.25">
      <c r="A15" s="66" t="s">
        <v>88</v>
      </c>
      <c r="B15" s="62" t="s">
        <v>89</v>
      </c>
      <c r="C15" s="213" t="s">
        <v>70</v>
      </c>
      <c r="D15" s="203"/>
    </row>
    <row r="16" spans="1:4" ht="15" customHeight="1" x14ac:dyDescent="0.25">
      <c r="A16" s="66" t="s">
        <v>90</v>
      </c>
      <c r="B16" s="62" t="s">
        <v>93</v>
      </c>
      <c r="C16" s="213" t="s">
        <v>70</v>
      </c>
      <c r="D16" s="203"/>
    </row>
    <row r="17" spans="1:5" ht="15" customHeight="1" x14ac:dyDescent="0.25">
      <c r="A17" s="66" t="s">
        <v>92</v>
      </c>
      <c r="B17" s="62" t="s">
        <v>200</v>
      </c>
      <c r="C17" s="213" t="s">
        <v>70</v>
      </c>
      <c r="D17" s="203"/>
    </row>
    <row r="18" spans="1:5" ht="15" customHeight="1" x14ac:dyDescent="0.25">
      <c r="A18" s="66" t="s">
        <v>94</v>
      </c>
      <c r="B18" s="62" t="s">
        <v>103</v>
      </c>
      <c r="C18" s="213" t="s">
        <v>70</v>
      </c>
      <c r="D18" s="203"/>
      <c r="E18" s="51"/>
    </row>
    <row r="19" spans="1:5" ht="15" customHeight="1" x14ac:dyDescent="0.25">
      <c r="A19" s="67" t="s">
        <v>95</v>
      </c>
      <c r="B19" s="62" t="s">
        <v>101</v>
      </c>
      <c r="C19" s="213" t="s">
        <v>70</v>
      </c>
      <c r="D19" s="203"/>
    </row>
    <row r="20" spans="1:5" ht="15" customHeight="1" x14ac:dyDescent="0.25">
      <c r="A20" s="67" t="s">
        <v>96</v>
      </c>
      <c r="B20" s="535" t="s">
        <v>256</v>
      </c>
      <c r="C20" s="213" t="s">
        <v>70</v>
      </c>
      <c r="D20" s="203"/>
    </row>
    <row r="21" spans="1:5" ht="15" customHeight="1" x14ac:dyDescent="0.25">
      <c r="A21" s="67" t="s">
        <v>97</v>
      </c>
      <c r="B21" s="63" t="s">
        <v>99</v>
      </c>
      <c r="C21" s="213" t="s">
        <v>70</v>
      </c>
      <c r="D21" s="203"/>
    </row>
    <row r="22" spans="1:5" ht="15" customHeight="1" x14ac:dyDescent="0.25">
      <c r="A22" s="67" t="s">
        <v>98</v>
      </c>
      <c r="B22" s="63" t="s">
        <v>105</v>
      </c>
      <c r="C22" s="213" t="s">
        <v>70</v>
      </c>
      <c r="D22" s="203"/>
    </row>
    <row r="23" spans="1:5" ht="15" customHeight="1" x14ac:dyDescent="0.25">
      <c r="A23" s="67" t="s">
        <v>100</v>
      </c>
      <c r="B23" s="63" t="s">
        <v>108</v>
      </c>
      <c r="C23" s="213" t="s">
        <v>70</v>
      </c>
      <c r="D23" s="203"/>
    </row>
    <row r="24" spans="1:5" ht="15" customHeight="1" x14ac:dyDescent="0.25">
      <c r="A24" s="67" t="s">
        <v>102</v>
      </c>
      <c r="B24" s="419" t="s">
        <v>201</v>
      </c>
      <c r="C24" s="319" t="s">
        <v>70</v>
      </c>
      <c r="D24" s="320"/>
    </row>
    <row r="25" spans="1:5" ht="15" customHeight="1" x14ac:dyDescent="0.25">
      <c r="A25" s="67" t="s">
        <v>104</v>
      </c>
      <c r="B25" s="63" t="s">
        <v>110</v>
      </c>
      <c r="C25" s="213" t="s">
        <v>70</v>
      </c>
      <c r="D25" s="203"/>
    </row>
    <row r="26" spans="1:5" s="71" customFormat="1" ht="15" customHeight="1" x14ac:dyDescent="0.25">
      <c r="A26" s="67" t="s">
        <v>106</v>
      </c>
      <c r="B26" s="63" t="s">
        <v>111</v>
      </c>
      <c r="C26" s="213" t="s">
        <v>70</v>
      </c>
      <c r="D26" s="203"/>
    </row>
    <row r="27" spans="1:5" ht="15" customHeight="1" x14ac:dyDescent="0.25">
      <c r="A27" s="67" t="s">
        <v>107</v>
      </c>
      <c r="B27" s="63" t="s">
        <v>112</v>
      </c>
      <c r="C27" s="213" t="s">
        <v>70</v>
      </c>
      <c r="D27" s="203"/>
    </row>
    <row r="28" spans="1:5" ht="15" customHeight="1" x14ac:dyDescent="0.25">
      <c r="A28" s="67" t="s">
        <v>109</v>
      </c>
      <c r="B28" s="62" t="s">
        <v>205</v>
      </c>
      <c r="C28" s="532" t="s">
        <v>70</v>
      </c>
      <c r="D28" s="203"/>
    </row>
    <row r="29" spans="1:5" s="71" customFormat="1" ht="15" customHeight="1" x14ac:dyDescent="0.25">
      <c r="A29" s="67" t="s">
        <v>245</v>
      </c>
      <c r="B29" s="63" t="s">
        <v>145</v>
      </c>
      <c r="C29" s="533" t="s">
        <v>70</v>
      </c>
      <c r="D29" s="203"/>
    </row>
    <row r="30" spans="1:5" ht="15.75" x14ac:dyDescent="0.25">
      <c r="A30" s="536" t="s">
        <v>251</v>
      </c>
      <c r="B30" s="63" t="s">
        <v>113</v>
      </c>
      <c r="C30" s="533" t="s">
        <v>70</v>
      </c>
      <c r="D30" s="537"/>
    </row>
    <row r="31" spans="1:5" ht="15.75" x14ac:dyDescent="0.25">
      <c r="A31" s="536" t="s">
        <v>253</v>
      </c>
      <c r="B31" s="63" t="s">
        <v>246</v>
      </c>
      <c r="C31" s="533" t="s">
        <v>70</v>
      </c>
      <c r="D31" s="537"/>
    </row>
    <row r="32" spans="1:5" ht="16.5" thickBot="1" x14ac:dyDescent="0.3">
      <c r="A32" s="538" t="s">
        <v>255</v>
      </c>
      <c r="B32" s="539" t="s">
        <v>114</v>
      </c>
      <c r="C32" s="540" t="s">
        <v>70</v>
      </c>
      <c r="D32" s="541"/>
    </row>
  </sheetData>
  <sortState ref="B5:B32">
    <sortCondition ref="B32"/>
  </sortState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Javne potrebe</vt:lpstr>
      <vt:lpstr>Sveukupno </vt:lpstr>
      <vt:lpstr>I+II+III  grupa</vt:lpstr>
      <vt:lpstr>Olim.ekip.</vt:lpstr>
      <vt:lpstr>Olim. poj.</vt:lpstr>
      <vt:lpstr>Neol. poj.</vt:lpstr>
      <vt:lpstr>IV grupa</vt:lpstr>
      <vt:lpstr>IV grupa-zahtjevi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Korisnik_laptop</cp:lastModifiedBy>
  <cp:lastPrinted>2020-03-21T12:11:03Z</cp:lastPrinted>
  <dcterms:created xsi:type="dcterms:W3CDTF">2014-11-21T15:46:58Z</dcterms:created>
  <dcterms:modified xsi:type="dcterms:W3CDTF">2020-03-21T12:13:01Z</dcterms:modified>
</cp:coreProperties>
</file>